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L:\!gdrive\!Tanulas\Tanar\!eszkozok\excel\"/>
    </mc:Choice>
  </mc:AlternateContent>
  <xr:revisionPtr revIDLastSave="0" documentId="8_{875ABFC6-DFC5-4C24-B20E-307DF0409604}" xr6:coauthVersionLast="47" xr6:coauthVersionMax="47" xr10:uidLastSave="{00000000-0000-0000-0000-000000000000}"/>
  <bookViews>
    <workbookView xWindow="11700" yWindow="-16185" windowWidth="19410" windowHeight="15555" firstSheet="18" activeTab="19" xr2:uid="{7DA04151-78B8-4092-A45B-50C03B261B78}"/>
  </bookViews>
  <sheets>
    <sheet name="Olvass el!" sheetId="29" r:id="rId1"/>
    <sheet name="Alapok-1-20" sheetId="1" r:id="rId2"/>
    <sheet name="Alapok-gyakorlas" sheetId="2" r:id="rId3"/>
    <sheet name="Alapok-gyakorlas-mo" sheetId="3" r:id="rId4"/>
    <sheet name="Alapok-cellaformazas" sheetId="9" r:id="rId5"/>
    <sheet name="Szamolas-21-30" sheetId="4" r:id="rId6"/>
    <sheet name="Szamolas-gyakorlas" sheetId="6" r:id="rId7"/>
    <sheet name="Rendezes-Szures-31-35" sheetId="5" r:id="rId8"/>
    <sheet name="Hivatkozasok-36-37" sheetId="7" r:id="rId9"/>
    <sheet name="Hivatkozások-38-40" sheetId="11" r:id="rId10"/>
    <sheet name="Hivatkozasok-41-44" sheetId="10" r:id="rId11"/>
    <sheet name="Hivatkozasok-45" sheetId="8" r:id="rId12"/>
    <sheet name="Fuggveny-Ha-ES-VAGY-46-49" sheetId="14" r:id="rId13"/>
    <sheet name="Fuggveny-SZOVEG-50-56" sheetId="13" r:id="rId14"/>
    <sheet name="Fuggveny-DARAB-57-63" sheetId="12" r:id="rId15"/>
    <sheet name="Fuggveny-SZUMHA-ATLAGHA-64-68" sheetId="15" r:id="rId16"/>
    <sheet name="Fuggveny-VEL-69-72" sheetId="21" r:id="rId17"/>
    <sheet name="Fuggveny-SZORZATOSSZEG-73-76" sheetId="22" r:id="rId18"/>
    <sheet name="Fuggveny-FKERES-XKERES-77-80" sheetId="16" r:id="rId19"/>
    <sheet name="Fuggveny-INDEX-HOLVAN-81-86" sheetId="17" r:id="rId20"/>
    <sheet name="Logika-87" sheetId="23" r:id="rId21"/>
    <sheet name="Diagram-88-" sheetId="18" r:id="rId22"/>
    <sheet name="Diagram-88-93-mo" sheetId="24" r:id="rId23"/>
    <sheet name="Kimutatas-94-96" sheetId="25" r:id="rId24"/>
    <sheet name="Kimutatas-94-96-mo" sheetId="27" r:id="rId25"/>
    <sheet name="Nyomtatas-97-100" sheetId="28" r:id="rId26"/>
  </sheets>
  <definedNames>
    <definedName name="_xlnm._FilterDatabase" localSheetId="7" hidden="1">'Rendezes-Szures-31-35'!$A$1:$E$60</definedName>
  </definedNames>
  <calcPr calcId="191029"/>
  <pivotCaches>
    <pivotCache cacheId="0" r:id="rId2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7" l="1" a="1"/>
  <c r="J17" i="17" s="1"/>
  <c r="J21" i="24"/>
  <c r="I21" i="24"/>
  <c r="I20" i="24"/>
  <c r="J20" i="24" s="1"/>
  <c r="I19" i="24"/>
  <c r="J19" i="24" s="1"/>
  <c r="I18" i="24"/>
  <c r="J18" i="24" s="1"/>
  <c r="I17" i="24"/>
  <c r="J17" i="24" s="1"/>
  <c r="I16" i="24"/>
  <c r="J16" i="24" s="1"/>
  <c r="J15" i="24"/>
  <c r="I15" i="24"/>
  <c r="I14" i="24"/>
  <c r="J14" i="24" s="1"/>
  <c r="I13" i="24"/>
  <c r="J13" i="24" s="1"/>
  <c r="J16" i="17"/>
  <c r="J15" i="17"/>
  <c r="J14" i="17"/>
  <c r="J12" i="17"/>
  <c r="J11" i="17"/>
  <c r="J10" i="17" a="1"/>
  <c r="J10" i="17" s="1"/>
  <c r="J8" i="17"/>
  <c r="J9" i="17" s="1"/>
  <c r="J6" i="17" a="1"/>
  <c r="J6" i="17" s="1"/>
  <c r="J5" i="17" a="1"/>
  <c r="J5" i="17" s="1"/>
  <c r="J4" i="17" a="1"/>
  <c r="J4" i="17" s="1"/>
  <c r="J3" i="17"/>
  <c r="J3" i="16"/>
  <c r="J16" i="16"/>
  <c r="J14" i="16"/>
  <c r="J13" i="16"/>
  <c r="J12" i="16"/>
  <c r="J11" i="16"/>
  <c r="J9" i="16"/>
  <c r="J8" i="16"/>
  <c r="J7" i="16"/>
  <c r="J5" i="16"/>
  <c r="J4" i="16"/>
  <c r="J19" i="22"/>
  <c r="J19" i="22" a="1"/>
  <c r="J18" i="22" a="1"/>
  <c r="J18" i="22" s="1"/>
  <c r="J17" i="22" a="1"/>
  <c r="J17" i="22" s="1"/>
  <c r="J16" i="22" a="1"/>
  <c r="J16" i="22" s="1"/>
  <c r="J15" i="22" a="1"/>
  <c r="J15" i="22" s="1"/>
  <c r="J14" i="22" a="1"/>
  <c r="J14" i="22" s="1"/>
  <c r="J13" i="22" a="1"/>
  <c r="J13" i="22" s="1"/>
  <c r="J11" i="22"/>
  <c r="J10" i="22"/>
  <c r="J9" i="22"/>
  <c r="J8" i="22"/>
  <c r="J7" i="22"/>
  <c r="J6" i="22"/>
  <c r="J5" i="22"/>
  <c r="J3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16" i="22"/>
  <c r="K15" i="22"/>
  <c r="K14" i="22"/>
  <c r="K13" i="22"/>
  <c r="K12" i="22"/>
  <c r="K11" i="22"/>
  <c r="K10" i="22"/>
  <c r="K9" i="22"/>
  <c r="K8" i="22"/>
  <c r="K7" i="22"/>
  <c r="K6" i="22"/>
  <c r="K5" i="22"/>
  <c r="K4" i="22"/>
  <c r="K3" i="22"/>
  <c r="K2" i="22"/>
  <c r="J48" i="21"/>
  <c r="K48" i="21" s="1"/>
  <c r="J46" i="21"/>
  <c r="K46" i="21" s="1"/>
  <c r="J45" i="21"/>
  <c r="K45" i="21" s="1"/>
  <c r="J44" i="21"/>
  <c r="K44" i="21" s="1"/>
  <c r="J43" i="21"/>
  <c r="K43" i="21" s="1"/>
  <c r="J36" i="21"/>
  <c r="K36" i="21" s="1"/>
  <c r="J34" i="21"/>
  <c r="K34" i="21" s="1"/>
  <c r="J33" i="21"/>
  <c r="K33" i="21" s="1"/>
  <c r="J32" i="21"/>
  <c r="K32" i="21" s="1"/>
  <c r="J31" i="21"/>
  <c r="K31" i="21" s="1"/>
  <c r="J24" i="21"/>
  <c r="K24" i="21" s="1"/>
  <c r="J22" i="21"/>
  <c r="K22" i="21" s="1"/>
  <c r="J21" i="21"/>
  <c r="K21" i="21" s="1"/>
  <c r="J20" i="21"/>
  <c r="K20" i="21" s="1"/>
  <c r="J19" i="21"/>
  <c r="K19" i="21" s="1"/>
  <c r="J12" i="21"/>
  <c r="K12" i="21" s="1"/>
  <c r="J11" i="21"/>
  <c r="K11" i="21" s="1"/>
  <c r="J10" i="21"/>
  <c r="K10" i="21" s="1"/>
  <c r="J9" i="21"/>
  <c r="K9" i="21" s="1"/>
  <c r="J8" i="21"/>
  <c r="K8" i="21" s="1"/>
  <c r="J7" i="21"/>
  <c r="K7" i="21" s="1"/>
  <c r="I8" i="21"/>
  <c r="J54" i="21" s="1"/>
  <c r="K54" i="21" s="1"/>
  <c r="I3" i="21"/>
  <c r="J5" i="15"/>
  <c r="J4" i="15"/>
  <c r="J3" i="15"/>
  <c r="J2" i="15"/>
  <c r="I8" i="12"/>
  <c r="I7" i="12"/>
  <c r="I6" i="12"/>
  <c r="I5" i="12"/>
  <c r="I4" i="12"/>
  <c r="I3" i="12"/>
  <c r="I2" i="12"/>
  <c r="Q60" i="13"/>
  <c r="Q59" i="13"/>
  <c r="Q58" i="13"/>
  <c r="Q57" i="13"/>
  <c r="Q56" i="13"/>
  <c r="Q55" i="13"/>
  <c r="Q54" i="13"/>
  <c r="Q53" i="13"/>
  <c r="Q52" i="13"/>
  <c r="Q51" i="13"/>
  <c r="Q50" i="13"/>
  <c r="Q49" i="13"/>
  <c r="Q48" i="13"/>
  <c r="Q47" i="13"/>
  <c r="Q46" i="13"/>
  <c r="Q45" i="13"/>
  <c r="Q44" i="13"/>
  <c r="Q43" i="13"/>
  <c r="Q42" i="13"/>
  <c r="Q41" i="13"/>
  <c r="Q40" i="13"/>
  <c r="Q39" i="13"/>
  <c r="Q38" i="13"/>
  <c r="Q37" i="13"/>
  <c r="Q36" i="13"/>
  <c r="Q35" i="13"/>
  <c r="Q34" i="13"/>
  <c r="Q33" i="13"/>
  <c r="Q32" i="13"/>
  <c r="Q31" i="13"/>
  <c r="Q30" i="13"/>
  <c r="Q29" i="13"/>
  <c r="Q28" i="13"/>
  <c r="Q27" i="13"/>
  <c r="Q26" i="13"/>
  <c r="Q25" i="13"/>
  <c r="Q24" i="13"/>
  <c r="Q23" i="13"/>
  <c r="Q22" i="13"/>
  <c r="Q21" i="13"/>
  <c r="Q20" i="13"/>
  <c r="Q19" i="13"/>
  <c r="Q18" i="13"/>
  <c r="Q17" i="13"/>
  <c r="Q16" i="13"/>
  <c r="Q15" i="13"/>
  <c r="Q14" i="13"/>
  <c r="Q13" i="13"/>
  <c r="Q12" i="13"/>
  <c r="Q11" i="13"/>
  <c r="Q10" i="13"/>
  <c r="Q9" i="13"/>
  <c r="Q7" i="13"/>
  <c r="Q6" i="13"/>
  <c r="Q5" i="13"/>
  <c r="Q4" i="13"/>
  <c r="Q3" i="13"/>
  <c r="Q2" i="13"/>
  <c r="Q8" i="13"/>
  <c r="P60" i="13"/>
  <c r="O60" i="13"/>
  <c r="N60" i="13"/>
  <c r="L60" i="13"/>
  <c r="K60" i="13"/>
  <c r="M60" i="13" s="1"/>
  <c r="P59" i="13"/>
  <c r="O59" i="13"/>
  <c r="N59" i="13"/>
  <c r="M59" i="13"/>
  <c r="L59" i="13"/>
  <c r="K59" i="13"/>
  <c r="P58" i="13"/>
  <c r="O58" i="13"/>
  <c r="N58" i="13"/>
  <c r="L58" i="13"/>
  <c r="K58" i="13"/>
  <c r="M58" i="13" s="1"/>
  <c r="P57" i="13"/>
  <c r="O57" i="13"/>
  <c r="N57" i="13"/>
  <c r="L57" i="13"/>
  <c r="K57" i="13"/>
  <c r="M57" i="13" s="1"/>
  <c r="P56" i="13"/>
  <c r="O56" i="13"/>
  <c r="N56" i="13"/>
  <c r="L56" i="13"/>
  <c r="K56" i="13"/>
  <c r="M56" i="13" s="1"/>
  <c r="P55" i="13"/>
  <c r="O55" i="13"/>
  <c r="N55" i="13"/>
  <c r="L55" i="13"/>
  <c r="K55" i="13"/>
  <c r="M55" i="13" s="1"/>
  <c r="P54" i="13"/>
  <c r="O54" i="13"/>
  <c r="N54" i="13"/>
  <c r="L54" i="13"/>
  <c r="M54" i="13" s="1"/>
  <c r="K54" i="13"/>
  <c r="P53" i="13"/>
  <c r="O53" i="13"/>
  <c r="N53" i="13"/>
  <c r="L53" i="13"/>
  <c r="K53" i="13"/>
  <c r="M53" i="13" s="1"/>
  <c r="P52" i="13"/>
  <c r="O52" i="13"/>
  <c r="N52" i="13"/>
  <c r="L52" i="13"/>
  <c r="K52" i="13"/>
  <c r="M52" i="13" s="1"/>
  <c r="P51" i="13"/>
  <c r="O51" i="13"/>
  <c r="N51" i="13"/>
  <c r="L51" i="13"/>
  <c r="K51" i="13"/>
  <c r="M51" i="13" s="1"/>
  <c r="P50" i="13"/>
  <c r="O50" i="13"/>
  <c r="N50" i="13"/>
  <c r="L50" i="13"/>
  <c r="K50" i="13"/>
  <c r="M50" i="13" s="1"/>
  <c r="P49" i="13"/>
  <c r="O49" i="13"/>
  <c r="N49" i="13"/>
  <c r="L49" i="13"/>
  <c r="M49" i="13" s="1"/>
  <c r="K49" i="13"/>
  <c r="P48" i="13"/>
  <c r="O48" i="13"/>
  <c r="N48" i="13"/>
  <c r="L48" i="13"/>
  <c r="K48" i="13"/>
  <c r="M48" i="13" s="1"/>
  <c r="P47" i="13"/>
  <c r="O47" i="13"/>
  <c r="N47" i="13"/>
  <c r="M47" i="13"/>
  <c r="L47" i="13"/>
  <c r="K47" i="13"/>
  <c r="P46" i="13"/>
  <c r="O46" i="13"/>
  <c r="N46" i="13"/>
  <c r="L46" i="13"/>
  <c r="M46" i="13" s="1"/>
  <c r="K46" i="13"/>
  <c r="P45" i="13"/>
  <c r="O45" i="13"/>
  <c r="N45" i="13"/>
  <c r="L45" i="13"/>
  <c r="K45" i="13"/>
  <c r="M45" i="13" s="1"/>
  <c r="P44" i="13"/>
  <c r="O44" i="13"/>
  <c r="N44" i="13"/>
  <c r="L44" i="13"/>
  <c r="K44" i="13"/>
  <c r="M44" i="13" s="1"/>
  <c r="P43" i="13"/>
  <c r="O43" i="13"/>
  <c r="N43" i="13"/>
  <c r="L43" i="13"/>
  <c r="K43" i="13"/>
  <c r="M43" i="13" s="1"/>
  <c r="P42" i="13"/>
  <c r="O42" i="13"/>
  <c r="N42" i="13"/>
  <c r="M42" i="13"/>
  <c r="L42" i="13"/>
  <c r="K42" i="13"/>
  <c r="P41" i="13"/>
  <c r="O41" i="13"/>
  <c r="N41" i="13"/>
  <c r="L41" i="13"/>
  <c r="K41" i="13"/>
  <c r="M41" i="13" s="1"/>
  <c r="P40" i="13"/>
  <c r="O40" i="13"/>
  <c r="N40" i="13"/>
  <c r="M40" i="13"/>
  <c r="L40" i="13"/>
  <c r="K40" i="13"/>
  <c r="P39" i="13"/>
  <c r="O39" i="13"/>
  <c r="N39" i="13"/>
  <c r="L39" i="13"/>
  <c r="K39" i="13"/>
  <c r="M39" i="13" s="1"/>
  <c r="P38" i="13"/>
  <c r="O38" i="13"/>
  <c r="N38" i="13"/>
  <c r="L38" i="13"/>
  <c r="K38" i="13"/>
  <c r="M38" i="13" s="1"/>
  <c r="P37" i="13"/>
  <c r="O37" i="13"/>
  <c r="N37" i="13"/>
  <c r="L37" i="13"/>
  <c r="M37" i="13" s="1"/>
  <c r="K37" i="13"/>
  <c r="P36" i="13"/>
  <c r="O36" i="13"/>
  <c r="N36" i="13"/>
  <c r="L36" i="13"/>
  <c r="K36" i="13"/>
  <c r="M36" i="13" s="1"/>
  <c r="P35" i="13"/>
  <c r="O35" i="13"/>
  <c r="N35" i="13"/>
  <c r="M35" i="13"/>
  <c r="L35" i="13"/>
  <c r="K35" i="13"/>
  <c r="P34" i="13"/>
  <c r="O34" i="13"/>
  <c r="N34" i="13"/>
  <c r="L34" i="13"/>
  <c r="K34" i="13"/>
  <c r="M34" i="13" s="1"/>
  <c r="P33" i="13"/>
  <c r="O33" i="13"/>
  <c r="N33" i="13"/>
  <c r="L33" i="13"/>
  <c r="K33" i="13"/>
  <c r="M33" i="13" s="1"/>
  <c r="P32" i="13"/>
  <c r="O32" i="13"/>
  <c r="N32" i="13"/>
  <c r="L32" i="13"/>
  <c r="K32" i="13"/>
  <c r="M32" i="13" s="1"/>
  <c r="P31" i="13"/>
  <c r="O31" i="13"/>
  <c r="N31" i="13"/>
  <c r="L31" i="13"/>
  <c r="K31" i="13"/>
  <c r="M31" i="13" s="1"/>
  <c r="P30" i="13"/>
  <c r="O30" i="13"/>
  <c r="N30" i="13"/>
  <c r="M30" i="13"/>
  <c r="L30" i="13"/>
  <c r="K30" i="13"/>
  <c r="P29" i="13"/>
  <c r="O29" i="13"/>
  <c r="N29" i="13"/>
  <c r="L29" i="13"/>
  <c r="K29" i="13"/>
  <c r="M29" i="13" s="1"/>
  <c r="P28" i="13"/>
  <c r="O28" i="13"/>
  <c r="N28" i="13"/>
  <c r="L28" i="13"/>
  <c r="K28" i="13"/>
  <c r="M28" i="13" s="1"/>
  <c r="P27" i="13"/>
  <c r="O27" i="13"/>
  <c r="N27" i="13"/>
  <c r="L27" i="13"/>
  <c r="K27" i="13"/>
  <c r="M27" i="13" s="1"/>
  <c r="P26" i="13"/>
  <c r="O26" i="13"/>
  <c r="N26" i="13"/>
  <c r="L26" i="13"/>
  <c r="M26" i="13" s="1"/>
  <c r="K26" i="13"/>
  <c r="P25" i="13"/>
  <c r="O25" i="13"/>
  <c r="N25" i="13"/>
  <c r="L25" i="13"/>
  <c r="M25" i="13" s="1"/>
  <c r="K25" i="13"/>
  <c r="P24" i="13"/>
  <c r="O24" i="13"/>
  <c r="N24" i="13"/>
  <c r="L24" i="13"/>
  <c r="K24" i="13"/>
  <c r="M24" i="13" s="1"/>
  <c r="P23" i="13"/>
  <c r="O23" i="13"/>
  <c r="N23" i="13"/>
  <c r="L23" i="13"/>
  <c r="K23" i="13"/>
  <c r="M23" i="13" s="1"/>
  <c r="P22" i="13"/>
  <c r="O22" i="13"/>
  <c r="N22" i="13"/>
  <c r="L22" i="13"/>
  <c r="K22" i="13"/>
  <c r="M22" i="13" s="1"/>
  <c r="P21" i="13"/>
  <c r="O21" i="13"/>
  <c r="N21" i="13"/>
  <c r="L21" i="13"/>
  <c r="K21" i="13"/>
  <c r="M21" i="13" s="1"/>
  <c r="P20" i="13"/>
  <c r="O20" i="13"/>
  <c r="N20" i="13"/>
  <c r="L20" i="13"/>
  <c r="K20" i="13"/>
  <c r="M20" i="13" s="1"/>
  <c r="P19" i="13"/>
  <c r="O19" i="13"/>
  <c r="N19" i="13"/>
  <c r="L19" i="13"/>
  <c r="K19" i="13"/>
  <c r="M19" i="13" s="1"/>
  <c r="P18" i="13"/>
  <c r="O18" i="13"/>
  <c r="N18" i="13"/>
  <c r="M18" i="13"/>
  <c r="L18" i="13"/>
  <c r="K18" i="13"/>
  <c r="P17" i="13"/>
  <c r="O17" i="13"/>
  <c r="N17" i="13"/>
  <c r="L17" i="13"/>
  <c r="K17" i="13"/>
  <c r="M17" i="13" s="1"/>
  <c r="P16" i="13"/>
  <c r="O16" i="13"/>
  <c r="N16" i="13"/>
  <c r="L16" i="13"/>
  <c r="K16" i="13"/>
  <c r="M16" i="13" s="1"/>
  <c r="P15" i="13"/>
  <c r="O15" i="13"/>
  <c r="N15" i="13"/>
  <c r="L15" i="13"/>
  <c r="K15" i="13"/>
  <c r="M15" i="13" s="1"/>
  <c r="P14" i="13"/>
  <c r="O14" i="13"/>
  <c r="N14" i="13"/>
  <c r="L14" i="13"/>
  <c r="M14" i="13" s="1"/>
  <c r="K14" i="13"/>
  <c r="P13" i="13"/>
  <c r="O13" i="13"/>
  <c r="N13" i="13"/>
  <c r="L13" i="13"/>
  <c r="M13" i="13" s="1"/>
  <c r="K13" i="13"/>
  <c r="P12" i="13"/>
  <c r="O12" i="13"/>
  <c r="N12" i="13"/>
  <c r="L12" i="13"/>
  <c r="K12" i="13"/>
  <c r="M12" i="13" s="1"/>
  <c r="P11" i="13"/>
  <c r="O11" i="13"/>
  <c r="N11" i="13"/>
  <c r="M11" i="13"/>
  <c r="L11" i="13"/>
  <c r="K11" i="13"/>
  <c r="P10" i="13"/>
  <c r="O10" i="13"/>
  <c r="N10" i="13"/>
  <c r="L10" i="13"/>
  <c r="K10" i="13"/>
  <c r="M10" i="13" s="1"/>
  <c r="P9" i="13"/>
  <c r="O9" i="13"/>
  <c r="N9" i="13"/>
  <c r="L9" i="13"/>
  <c r="K9" i="13"/>
  <c r="M9" i="13" s="1"/>
  <c r="P8" i="13"/>
  <c r="O8" i="13"/>
  <c r="N8" i="13"/>
  <c r="L8" i="13"/>
  <c r="K8" i="13"/>
  <c r="M8" i="13" s="1"/>
  <c r="P7" i="13"/>
  <c r="O7" i="13"/>
  <c r="N7" i="13"/>
  <c r="L7" i="13"/>
  <c r="K7" i="13"/>
  <c r="M7" i="13" s="1"/>
  <c r="P6" i="13"/>
  <c r="O6" i="13"/>
  <c r="N6" i="13"/>
  <c r="M6" i="13"/>
  <c r="L6" i="13"/>
  <c r="K6" i="13"/>
  <c r="P5" i="13"/>
  <c r="O5" i="13"/>
  <c r="N5" i="13"/>
  <c r="L5" i="13"/>
  <c r="K5" i="13"/>
  <c r="M5" i="13" s="1"/>
  <c r="P4" i="13"/>
  <c r="O4" i="13"/>
  <c r="N4" i="13"/>
  <c r="L4" i="13"/>
  <c r="K4" i="13"/>
  <c r="M4" i="13" s="1"/>
  <c r="P3" i="13"/>
  <c r="O3" i="13"/>
  <c r="N3" i="13"/>
  <c r="L3" i="13"/>
  <c r="K3" i="13"/>
  <c r="M3" i="13" s="1"/>
  <c r="P2" i="13"/>
  <c r="O2" i="13"/>
  <c r="N2" i="13"/>
  <c r="M2" i="13"/>
  <c r="L2" i="13"/>
  <c r="K2" i="13"/>
  <c r="O60" i="14"/>
  <c r="N60" i="14"/>
  <c r="M60" i="14"/>
  <c r="L60" i="14"/>
  <c r="O59" i="14"/>
  <c r="N59" i="14"/>
  <c r="M59" i="14"/>
  <c r="L59" i="14"/>
  <c r="O58" i="14"/>
  <c r="N58" i="14"/>
  <c r="M58" i="14"/>
  <c r="L58" i="14"/>
  <c r="O57" i="14"/>
  <c r="N57" i="14"/>
  <c r="M57" i="14"/>
  <c r="L57" i="14"/>
  <c r="O56" i="14"/>
  <c r="N56" i="14"/>
  <c r="M56" i="14"/>
  <c r="L56" i="14"/>
  <c r="O55" i="14"/>
  <c r="N55" i="14"/>
  <c r="M55" i="14"/>
  <c r="L55" i="14"/>
  <c r="O54" i="14"/>
  <c r="N54" i="14"/>
  <c r="M54" i="14"/>
  <c r="L54" i="14"/>
  <c r="O53" i="14"/>
  <c r="N53" i="14"/>
  <c r="M53" i="14"/>
  <c r="L53" i="14"/>
  <c r="O52" i="14"/>
  <c r="N52" i="14"/>
  <c r="M52" i="14"/>
  <c r="L52" i="14"/>
  <c r="O51" i="14"/>
  <c r="N51" i="14"/>
  <c r="M51" i="14"/>
  <c r="L51" i="14"/>
  <c r="O50" i="14"/>
  <c r="N50" i="14"/>
  <c r="M50" i="14"/>
  <c r="L50" i="14"/>
  <c r="O49" i="14"/>
  <c r="N49" i="14"/>
  <c r="M49" i="14"/>
  <c r="L49" i="14"/>
  <c r="O48" i="14"/>
  <c r="N48" i="14"/>
  <c r="M48" i="14"/>
  <c r="L48" i="14"/>
  <c r="O47" i="14"/>
  <c r="N47" i="14"/>
  <c r="M47" i="14"/>
  <c r="L47" i="14"/>
  <c r="O46" i="14"/>
  <c r="N46" i="14"/>
  <c r="M46" i="14"/>
  <c r="L46" i="14"/>
  <c r="O45" i="14"/>
  <c r="N45" i="14"/>
  <c r="M45" i="14"/>
  <c r="L45" i="14"/>
  <c r="O44" i="14"/>
  <c r="N44" i="14"/>
  <c r="M44" i="14"/>
  <c r="L44" i="14"/>
  <c r="O43" i="14"/>
  <c r="N43" i="14"/>
  <c r="M43" i="14"/>
  <c r="L43" i="14"/>
  <c r="O42" i="14"/>
  <c r="N42" i="14"/>
  <c r="M42" i="14"/>
  <c r="L42" i="14"/>
  <c r="O41" i="14"/>
  <c r="N41" i="14"/>
  <c r="M41" i="14"/>
  <c r="L41" i="14"/>
  <c r="O40" i="14"/>
  <c r="N40" i="14"/>
  <c r="M40" i="14"/>
  <c r="L40" i="14"/>
  <c r="O39" i="14"/>
  <c r="N39" i="14"/>
  <c r="M39" i="14"/>
  <c r="L39" i="14"/>
  <c r="O38" i="14"/>
  <c r="N38" i="14"/>
  <c r="M38" i="14"/>
  <c r="L38" i="14"/>
  <c r="O37" i="14"/>
  <c r="N37" i="14"/>
  <c r="M37" i="14"/>
  <c r="L37" i="14"/>
  <c r="O36" i="14"/>
  <c r="N36" i="14"/>
  <c r="M36" i="14"/>
  <c r="L36" i="14"/>
  <c r="O35" i="14"/>
  <c r="N35" i="14"/>
  <c r="M35" i="14"/>
  <c r="L35" i="14"/>
  <c r="O34" i="14"/>
  <c r="N34" i="14"/>
  <c r="M34" i="14"/>
  <c r="L34" i="14"/>
  <c r="O33" i="14"/>
  <c r="N33" i="14"/>
  <c r="M33" i="14"/>
  <c r="L33" i="14"/>
  <c r="O32" i="14"/>
  <c r="N32" i="14"/>
  <c r="M32" i="14"/>
  <c r="L32" i="14"/>
  <c r="O31" i="14"/>
  <c r="N31" i="14"/>
  <c r="M31" i="14"/>
  <c r="L31" i="14"/>
  <c r="O30" i="14"/>
  <c r="N30" i="14"/>
  <c r="M30" i="14"/>
  <c r="L30" i="14"/>
  <c r="O29" i="14"/>
  <c r="N29" i="14"/>
  <c r="M29" i="14"/>
  <c r="L29" i="14"/>
  <c r="O28" i="14"/>
  <c r="N28" i="14"/>
  <c r="M28" i="14"/>
  <c r="L28" i="14"/>
  <c r="O27" i="14"/>
  <c r="N27" i="14"/>
  <c r="M27" i="14"/>
  <c r="L27" i="14"/>
  <c r="O26" i="14"/>
  <c r="N26" i="14"/>
  <c r="M26" i="14"/>
  <c r="L26" i="14"/>
  <c r="O25" i="14"/>
  <c r="N25" i="14"/>
  <c r="M25" i="14"/>
  <c r="L25" i="14"/>
  <c r="O24" i="14"/>
  <c r="N24" i="14"/>
  <c r="M24" i="14"/>
  <c r="L24" i="14"/>
  <c r="O23" i="14"/>
  <c r="N23" i="14"/>
  <c r="M23" i="14"/>
  <c r="L23" i="14"/>
  <c r="O22" i="14"/>
  <c r="N22" i="14"/>
  <c r="M22" i="14"/>
  <c r="L22" i="14"/>
  <c r="O21" i="14"/>
  <c r="N21" i="14"/>
  <c r="M21" i="14"/>
  <c r="L21" i="14"/>
  <c r="O20" i="14"/>
  <c r="N20" i="14"/>
  <c r="M20" i="14"/>
  <c r="L20" i="14"/>
  <c r="O19" i="14"/>
  <c r="N19" i="14"/>
  <c r="M19" i="14"/>
  <c r="L19" i="14"/>
  <c r="O18" i="14"/>
  <c r="N18" i="14"/>
  <c r="M18" i="14"/>
  <c r="L18" i="14"/>
  <c r="O17" i="14"/>
  <c r="N17" i="14"/>
  <c r="M17" i="14"/>
  <c r="L17" i="14"/>
  <c r="O16" i="14"/>
  <c r="N16" i="14"/>
  <c r="M16" i="14"/>
  <c r="L16" i="14"/>
  <c r="O15" i="14"/>
  <c r="N15" i="14"/>
  <c r="M15" i="14"/>
  <c r="L15" i="14"/>
  <c r="O14" i="14"/>
  <c r="N14" i="14"/>
  <c r="M14" i="14"/>
  <c r="L14" i="14"/>
  <c r="O13" i="14"/>
  <c r="N13" i="14"/>
  <c r="M13" i="14"/>
  <c r="L13" i="14"/>
  <c r="O12" i="14"/>
  <c r="N12" i="14"/>
  <c r="M12" i="14"/>
  <c r="L12" i="14"/>
  <c r="O11" i="14"/>
  <c r="N11" i="14"/>
  <c r="M11" i="14"/>
  <c r="L11" i="14"/>
  <c r="O10" i="14"/>
  <c r="N10" i="14"/>
  <c r="M10" i="14"/>
  <c r="L10" i="14"/>
  <c r="O9" i="14"/>
  <c r="N9" i="14"/>
  <c r="M9" i="14"/>
  <c r="L9" i="14"/>
  <c r="O8" i="14"/>
  <c r="N8" i="14"/>
  <c r="M8" i="14"/>
  <c r="L8" i="14"/>
  <c r="O7" i="14"/>
  <c r="N7" i="14"/>
  <c r="M7" i="14"/>
  <c r="L7" i="14"/>
  <c r="O6" i="14"/>
  <c r="N6" i="14"/>
  <c r="M6" i="14"/>
  <c r="L6" i="14"/>
  <c r="O5" i="14"/>
  <c r="N5" i="14"/>
  <c r="M5" i="14"/>
  <c r="L5" i="14"/>
  <c r="O4" i="14"/>
  <c r="N4" i="14"/>
  <c r="M4" i="14"/>
  <c r="L4" i="14"/>
  <c r="O3" i="14"/>
  <c r="N3" i="14"/>
  <c r="M3" i="14"/>
  <c r="L3" i="14"/>
  <c r="O2" i="14"/>
  <c r="N2" i="14"/>
  <c r="M2" i="14"/>
  <c r="L2" i="14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M2" i="10"/>
  <c r="L25" i="10"/>
  <c r="K25" i="10"/>
  <c r="L24" i="10"/>
  <c r="K24" i="10"/>
  <c r="L23" i="10"/>
  <c r="K23" i="10"/>
  <c r="L22" i="10"/>
  <c r="K22" i="10"/>
  <c r="L21" i="10"/>
  <c r="K21" i="10"/>
  <c r="L20" i="10"/>
  <c r="K20" i="10"/>
  <c r="L19" i="10"/>
  <c r="K19" i="10"/>
  <c r="L18" i="10"/>
  <c r="K18" i="10"/>
  <c r="L17" i="10"/>
  <c r="K17" i="10"/>
  <c r="L16" i="10"/>
  <c r="K16" i="10"/>
  <c r="L15" i="10"/>
  <c r="K15" i="10"/>
  <c r="L14" i="10"/>
  <c r="K14" i="10"/>
  <c r="L13" i="10"/>
  <c r="K13" i="10"/>
  <c r="L12" i="10"/>
  <c r="K12" i="10"/>
  <c r="L11" i="10"/>
  <c r="K11" i="10"/>
  <c r="L10" i="10"/>
  <c r="K10" i="10"/>
  <c r="L9" i="10"/>
  <c r="K9" i="10"/>
  <c r="L8" i="10"/>
  <c r="K8" i="10"/>
  <c r="L7" i="10"/>
  <c r="K7" i="10"/>
  <c r="L6" i="10"/>
  <c r="K6" i="10"/>
  <c r="L5" i="10"/>
  <c r="K5" i="10"/>
  <c r="L4" i="10"/>
  <c r="K4" i="10"/>
  <c r="L3" i="10"/>
  <c r="L2" i="10"/>
  <c r="K2" i="10"/>
  <c r="K3" i="10"/>
  <c r="M3" i="11"/>
  <c r="N3" i="11"/>
  <c r="O3" i="11"/>
  <c r="P3" i="11"/>
  <c r="Q3" i="11"/>
  <c r="R3" i="11"/>
  <c r="M4" i="11"/>
  <c r="N4" i="11"/>
  <c r="O4" i="11"/>
  <c r="P4" i="11"/>
  <c r="Q4" i="11" s="1"/>
  <c r="R4" i="11" s="1"/>
  <c r="M5" i="11"/>
  <c r="N5" i="11"/>
  <c r="O5" i="11"/>
  <c r="P5" i="11"/>
  <c r="Q5" i="11"/>
  <c r="R5" i="11"/>
  <c r="M6" i="11"/>
  <c r="N6" i="11"/>
  <c r="O6" i="11"/>
  <c r="P6" i="11"/>
  <c r="Q6" i="11"/>
  <c r="R6" i="11"/>
  <c r="M7" i="11"/>
  <c r="N7" i="11"/>
  <c r="O7" i="11"/>
  <c r="P7" i="11"/>
  <c r="Q7" i="11"/>
  <c r="R7" i="11"/>
  <c r="M8" i="11"/>
  <c r="N8" i="11"/>
  <c r="O8" i="11"/>
  <c r="P8" i="11"/>
  <c r="Q8" i="11"/>
  <c r="R8" i="11"/>
  <c r="M9" i="11"/>
  <c r="N9" i="11"/>
  <c r="O9" i="11"/>
  <c r="P9" i="11"/>
  <c r="Q9" i="11"/>
  <c r="R9" i="11"/>
  <c r="M10" i="11"/>
  <c r="N10" i="11"/>
  <c r="O10" i="11"/>
  <c r="P10" i="11"/>
  <c r="Q10" i="11"/>
  <c r="R10" i="11"/>
  <c r="M11" i="11"/>
  <c r="N11" i="11"/>
  <c r="O11" i="11"/>
  <c r="P11" i="11"/>
  <c r="Q11" i="11"/>
  <c r="R11" i="11"/>
  <c r="M12" i="11"/>
  <c r="N12" i="11"/>
  <c r="O12" i="11"/>
  <c r="P12" i="11"/>
  <c r="Q12" i="11"/>
  <c r="R12" i="11"/>
  <c r="M13" i="11"/>
  <c r="N13" i="11"/>
  <c r="O13" i="11"/>
  <c r="P13" i="11"/>
  <c r="Q13" i="11"/>
  <c r="R13" i="11"/>
  <c r="R2" i="11"/>
  <c r="Q2" i="11"/>
  <c r="P2" i="11"/>
  <c r="O2" i="11"/>
  <c r="N2" i="11"/>
  <c r="M2" i="11"/>
  <c r="L15" i="7"/>
  <c r="L14" i="7"/>
  <c r="L13" i="7"/>
  <c r="L12" i="7"/>
  <c r="L11" i="7"/>
  <c r="L10" i="7"/>
  <c r="L9" i="7"/>
  <c r="L8" i="7"/>
  <c r="L7" i="7"/>
  <c r="L6" i="7"/>
  <c r="L5" i="7"/>
  <c r="L4" i="7"/>
  <c r="L3" i="7"/>
  <c r="L2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2" i="7"/>
  <c r="V13" i="8"/>
  <c r="U13" i="8"/>
  <c r="T13" i="8"/>
  <c r="S13" i="8"/>
  <c r="R13" i="8"/>
  <c r="Q13" i="8"/>
  <c r="P13" i="8"/>
  <c r="O13" i="8"/>
  <c r="N13" i="8"/>
  <c r="V12" i="8"/>
  <c r="U12" i="8"/>
  <c r="T12" i="8"/>
  <c r="S12" i="8"/>
  <c r="R12" i="8"/>
  <c r="Q12" i="8"/>
  <c r="P12" i="8"/>
  <c r="O12" i="8"/>
  <c r="N12" i="8"/>
  <c r="V11" i="8"/>
  <c r="U11" i="8"/>
  <c r="T11" i="8"/>
  <c r="S11" i="8"/>
  <c r="R11" i="8"/>
  <c r="Q11" i="8"/>
  <c r="P11" i="8"/>
  <c r="O11" i="8"/>
  <c r="N11" i="8"/>
  <c r="V10" i="8"/>
  <c r="U10" i="8"/>
  <c r="T10" i="8"/>
  <c r="S10" i="8"/>
  <c r="R10" i="8"/>
  <c r="Q10" i="8"/>
  <c r="P10" i="8"/>
  <c r="O10" i="8"/>
  <c r="N10" i="8"/>
  <c r="V9" i="8"/>
  <c r="U9" i="8"/>
  <c r="T9" i="8"/>
  <c r="S9" i="8"/>
  <c r="R9" i="8"/>
  <c r="Q9" i="8"/>
  <c r="P9" i="8"/>
  <c r="O9" i="8"/>
  <c r="N9" i="8"/>
  <c r="V8" i="8"/>
  <c r="U8" i="8"/>
  <c r="T8" i="8"/>
  <c r="S8" i="8"/>
  <c r="R8" i="8"/>
  <c r="Q8" i="8"/>
  <c r="P8" i="8"/>
  <c r="O8" i="8"/>
  <c r="N8" i="8"/>
  <c r="V7" i="8"/>
  <c r="U7" i="8"/>
  <c r="T7" i="8"/>
  <c r="S7" i="8"/>
  <c r="R7" i="8"/>
  <c r="Q7" i="8"/>
  <c r="P7" i="8"/>
  <c r="O7" i="8"/>
  <c r="N7" i="8"/>
  <c r="V6" i="8"/>
  <c r="U6" i="8"/>
  <c r="T6" i="8"/>
  <c r="S6" i="8"/>
  <c r="R6" i="8"/>
  <c r="Q6" i="8"/>
  <c r="P6" i="8"/>
  <c r="O6" i="8"/>
  <c r="N6" i="8"/>
  <c r="V5" i="8"/>
  <c r="U5" i="8"/>
  <c r="T5" i="8"/>
  <c r="S5" i="8"/>
  <c r="R5" i="8"/>
  <c r="Q5" i="8"/>
  <c r="P5" i="8"/>
  <c r="O5" i="8"/>
  <c r="N5" i="8"/>
  <c r="V4" i="8"/>
  <c r="U4" i="8"/>
  <c r="T4" i="8"/>
  <c r="S4" i="8"/>
  <c r="R4" i="8"/>
  <c r="Q4" i="8"/>
  <c r="P4" i="8"/>
  <c r="O4" i="8"/>
  <c r="N4" i="8"/>
  <c r="M13" i="8"/>
  <c r="M12" i="8"/>
  <c r="M11" i="8"/>
  <c r="M10" i="8"/>
  <c r="M9" i="8"/>
  <c r="M8" i="8"/>
  <c r="M7" i="8"/>
  <c r="M6" i="8"/>
  <c r="M5" i="8"/>
  <c r="M4" i="8"/>
  <c r="J17" i="6"/>
  <c r="I17" i="6"/>
  <c r="H17" i="6"/>
  <c r="J16" i="6"/>
  <c r="I16" i="6"/>
  <c r="H16" i="6"/>
  <c r="G17" i="6"/>
  <c r="G16" i="6"/>
  <c r="J15" i="6"/>
  <c r="I15" i="6"/>
  <c r="H15" i="6"/>
  <c r="G15" i="6"/>
  <c r="J14" i="6"/>
  <c r="I14" i="6"/>
  <c r="H14" i="6"/>
  <c r="G14" i="6"/>
  <c r="J13" i="6"/>
  <c r="I13" i="6"/>
  <c r="H13" i="6"/>
  <c r="G13" i="6"/>
  <c r="J12" i="6"/>
  <c r="I12" i="6"/>
  <c r="H12" i="6"/>
  <c r="G12" i="6"/>
  <c r="J11" i="6"/>
  <c r="I11" i="6"/>
  <c r="H11" i="6"/>
  <c r="G11" i="6"/>
  <c r="J10" i="6"/>
  <c r="I10" i="6"/>
  <c r="H10" i="6"/>
  <c r="G10" i="6"/>
  <c r="J9" i="6"/>
  <c r="I9" i="6"/>
  <c r="H9" i="6"/>
  <c r="G9" i="6"/>
  <c r="J8" i="6"/>
  <c r="I8" i="6"/>
  <c r="H8" i="6"/>
  <c r="G8" i="6"/>
  <c r="J7" i="6"/>
  <c r="I7" i="6"/>
  <c r="H7" i="6"/>
  <c r="G7" i="6"/>
  <c r="J6" i="6"/>
  <c r="I6" i="6"/>
  <c r="H6" i="6"/>
  <c r="G6" i="6"/>
  <c r="J5" i="6"/>
  <c r="I5" i="6"/>
  <c r="H5" i="6"/>
  <c r="G5" i="6"/>
  <c r="J4" i="6"/>
  <c r="I4" i="6"/>
  <c r="H4" i="6"/>
  <c r="G4" i="6"/>
  <c r="J55" i="21" l="1"/>
  <c r="K55" i="21" s="1"/>
  <c r="J56" i="21"/>
  <c r="K56" i="21" s="1"/>
  <c r="J57" i="21"/>
  <c r="K57" i="21" s="1"/>
  <c r="J58" i="21"/>
  <c r="K58" i="21" s="1"/>
  <c r="J23" i="21"/>
  <c r="K23" i="21" s="1"/>
  <c r="J35" i="21"/>
  <c r="K35" i="21" s="1"/>
  <c r="J47" i="21"/>
  <c r="K47" i="21" s="1"/>
  <c r="J59" i="21"/>
  <c r="K59" i="21" s="1"/>
  <c r="J60" i="21"/>
  <c r="K60" i="21" s="1"/>
  <c r="J49" i="21"/>
  <c r="K49" i="21" s="1"/>
  <c r="J50" i="21"/>
  <c r="K50" i="21" s="1"/>
  <c r="J51" i="21"/>
  <c r="K51" i="21" s="1"/>
  <c r="J13" i="21"/>
  <c r="K13" i="21" s="1"/>
  <c r="J38" i="21"/>
  <c r="K38" i="21" s="1"/>
  <c r="J27" i="21"/>
  <c r="K27" i="21" s="1"/>
  <c r="J39" i="21"/>
  <c r="K39" i="21" s="1"/>
  <c r="J4" i="21"/>
  <c r="K4" i="21" s="1"/>
  <c r="J16" i="21"/>
  <c r="K16" i="21" s="1"/>
  <c r="J28" i="21"/>
  <c r="K28" i="21" s="1"/>
  <c r="J40" i="21"/>
  <c r="K40" i="21" s="1"/>
  <c r="J52" i="21"/>
  <c r="K52" i="21" s="1"/>
  <c r="J25" i="21"/>
  <c r="K25" i="21" s="1"/>
  <c r="J14" i="21"/>
  <c r="K14" i="21" s="1"/>
  <c r="J3" i="21"/>
  <c r="K3" i="21" s="1"/>
  <c r="J5" i="21"/>
  <c r="K5" i="21" s="1"/>
  <c r="J17" i="21"/>
  <c r="K17" i="21" s="1"/>
  <c r="J29" i="21"/>
  <c r="K29" i="21" s="1"/>
  <c r="J41" i="21"/>
  <c r="K41" i="21" s="1"/>
  <c r="J53" i="21"/>
  <c r="K53" i="21" s="1"/>
  <c r="J37" i="21"/>
  <c r="K37" i="21" s="1"/>
  <c r="J2" i="21"/>
  <c r="K2" i="21" s="1"/>
  <c r="J26" i="21"/>
  <c r="K26" i="21" s="1"/>
  <c r="J15" i="21"/>
  <c r="K15" i="21" s="1"/>
  <c r="J6" i="21"/>
  <c r="K6" i="21" s="1"/>
  <c r="J18" i="21"/>
  <c r="K18" i="21" s="1"/>
  <c r="J30" i="21"/>
  <c r="K30" i="21" s="1"/>
  <c r="J42" i="21"/>
  <c r="K42" i="2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<sst xmlns="http://schemas.openxmlformats.org/spreadsheetml/2006/main" count="2375" uniqueCount="1105">
  <si>
    <t>Feladat</t>
  </si>
  <si>
    <t>Felső menüben Fálj/Beállítások/Általános beállítások alatt</t>
  </si>
  <si>
    <t>Felső menüben Fálj/Beállítások/Mentés alatt</t>
  </si>
  <si>
    <t>2. Nézd meg, hogy az automatikus mentés be van e kapcsolva, ha nincs, kapcsod be!</t>
  </si>
  <si>
    <t>3. Melyik az a konkrét mappa, ahová az Excel a biztonsági másolatot készíti?</t>
  </si>
  <si>
    <t>Kattints a szürke sor és oszlop jelölők találkozásánál, bal felső sarokban lévő négyzetre</t>
  </si>
  <si>
    <t>Kattints a szürke A betűre a fejlécben</t>
  </si>
  <si>
    <t>Állj az A2 cellára és húzd le az egeret a bal gombot lenyomva tartva!</t>
  </si>
  <si>
    <t>Állj az A2 cellára és a SHIFT lenyomása mellett nyomd meg háromszor a lefele nyilat</t>
  </si>
  <si>
    <t>Állj rá az A1 cellára, utána tartsd lenyomva a CTRL billenytűt és az egér bal gombjával válaszd ki a B2 és C3 cellákat</t>
  </si>
  <si>
    <t>9. Színezd sárga hátterűvé és zöld betűssé az előbbi cellákat!</t>
  </si>
  <si>
    <t>4. Jelöld ki a teljes munkalapot!</t>
  </si>
  <si>
    <t>5. Jelöljd ki az A oszlopot!</t>
  </si>
  <si>
    <t>6. Jelöld ki az A2:A5 tartományt!</t>
  </si>
  <si>
    <t>7. Jelöld ki az A2:A5 tartományt egér nélkül!</t>
  </si>
  <si>
    <t>8. Jelöld ki az A1, B2,C3 cellákat!</t>
  </si>
  <si>
    <t>A kijelölés után válaszd a kitöltőszín (festékesvödör) és betűszín (A betű) ikonokat a felső menüsorban!</t>
  </si>
  <si>
    <t>10. Írd be az A6 cellába, hogy Fagylaltgombóc száma, a B6 cellába, hogy 6, az A7 cellába Fagyi ára, a B7 cellába 500.</t>
  </si>
  <si>
    <t>A cellákra álva vagy dupla egér bal gombbal vagy az F2 billentyűvel tudsz a szerkesztés módba belépni.</t>
  </si>
  <si>
    <t>11. Álltsd be egyszerűen az A és B oszlop szélességét, hogy látszódjanak a feliratok és a számok!</t>
  </si>
  <si>
    <t>Az oszlopok és sorok méretét a szürke sávban látható elválasztó vonalakkal állíthatjuk! Ha automatikus szélességet szeretnénk, akkor jelöljük ki az A és B oszlopokat és kattintsunk a B oszlop szürke részén a jobboldali elválasztó jelre bal egérgombbal kétszer!</t>
  </si>
  <si>
    <t>A C szürke részen egér jobb gomb behozza a helyi menüt, ahol az Elrejtést válaszd ki</t>
  </si>
  <si>
    <t>12. Rejtsd el a C oszlopot!</t>
  </si>
  <si>
    <t>13. Fedd fel újra a C oszlopot!</t>
  </si>
  <si>
    <t>Jelöld ki az egérrel a B oszloptól a D oszlopig és a szürke részen az egér jobb gombjával előhozott menüből válaszd ki a Felfedést</t>
  </si>
  <si>
    <t>Jelöld ki utána másolás (jobb egérgomb a szürkén és másolás vagy CTRL+C), majd az A10 cellára álva (NEM dupla katt, csak szimpla) egy beillesztés (jobb egérgomb a cellán és beillesztés vagy CTRL+V</t>
  </si>
  <si>
    <t>15. Írd az A12 cellába Fizetendő és számold ki mennyibe kerül a fagyizás?</t>
  </si>
  <si>
    <t>15. Javítsd el a másolt tartományban a gombóc számot 10-re!</t>
  </si>
  <si>
    <t>Dupla bal egérkatt a B10-es cellán, utána pedig a szám kijavítása 10-re!</t>
  </si>
  <si>
    <t>A számolást =-jellel kell kezdeni. A B12-es cellába tegyél egy egyenlőségjelet, majd válaszd ki az egérrel a gombóc számot, majd üsd le a szorzás jelet *, majd válaszd ki a fagy árát a B11-es cellában, ha kész, akkor az Enter lenyomásával indíthatjuk a számolást. 5000-t kell látnod!</t>
  </si>
  <si>
    <t>16. Tegyél keretet az A10:B12 tartomány celláira!</t>
  </si>
  <si>
    <t>Jelöld ki a tartományt, majd a felső menüből válaszd a Szegély ikont (2x2-es ablak), itt válaszd a minden szegélyt!</t>
  </si>
  <si>
    <t>17. A szegélyes táblázatban igazíts minden szöveget balra és minden számot jobbra.</t>
  </si>
  <si>
    <t>Válaszd az igazítás ikonokat a megfelelő cellákon a felső menüben!</t>
  </si>
  <si>
    <t>18. Állítsd be a fizetendő értéken, hogy szépen olvasható szám legyen két tizedes jeggyel!</t>
  </si>
  <si>
    <t>Állj a cellára, majd a felső menüben válaszd az Ezres csoport (három nulla) ikont, az alatta lévő bal és jobb nyilas nullákkal lehet a tizedesjegyek számát állítani!</t>
  </si>
  <si>
    <t>Jelölj ki négy sort a 10. sortól kezdve és a szürke kijelölésen jobb egérgomb majd beszúrás!</t>
  </si>
  <si>
    <t>20. Fixáld le az első sort, hogy mindig látszódjon!</t>
  </si>
  <si>
    <t>Felső menüben Nézet/Ablak részen/Panelek rögzítése. Ez különösen hasznos ha hosszú vagy széles a táblazatunk!</t>
  </si>
  <si>
    <t>Opcionális feladat</t>
  </si>
  <si>
    <t>+ Kattints egy cellán jobb egérgombbal és nézd meg a cellformázás funkcióit!</t>
  </si>
  <si>
    <t>+ Használd a Formátummásolót (kis ecset bal oldalon) és másold az A6:B7 tartományra az A10:B11 tartomány stílusát!</t>
  </si>
  <si>
    <t>Archers</t>
  </si>
  <si>
    <t>Baby Dragon</t>
  </si>
  <si>
    <t>Balloon</t>
  </si>
  <si>
    <t>Bandit</t>
  </si>
  <si>
    <t>Barbarians</t>
  </si>
  <si>
    <t>Bats</t>
  </si>
  <si>
    <t>Battle Healer</t>
  </si>
  <si>
    <t>Battle Ram</t>
  </si>
  <si>
    <t>Berserker</t>
  </si>
  <si>
    <t>Bomber</t>
  </si>
  <si>
    <t>Bowler</t>
  </si>
  <si>
    <t>Cannon Cart</t>
  </si>
  <si>
    <t>Dart Goblin</t>
  </si>
  <si>
    <t>Electro Giant</t>
  </si>
  <si>
    <t>Elite Barbarians</t>
  </si>
  <si>
    <t>Fire Spirit</t>
  </si>
  <si>
    <t>Fisherman</t>
  </si>
  <si>
    <t>Flying Machine</t>
  </si>
  <si>
    <t>Giant</t>
  </si>
  <si>
    <t>Giant Skeleton</t>
  </si>
  <si>
    <t>Goblin Demolisher</t>
  </si>
  <si>
    <t>Goblins</t>
  </si>
  <si>
    <t>Golem</t>
  </si>
  <si>
    <t>Hog Rider</t>
  </si>
  <si>
    <t>Heal Spirit</t>
  </si>
  <si>
    <t>Ice Golem</t>
  </si>
  <si>
    <t>Ice Spirit</t>
  </si>
  <si>
    <t>Ice Wizard</t>
  </si>
  <si>
    <t>Knight</t>
  </si>
  <si>
    <t>Lava Hound</t>
  </si>
  <si>
    <t>Lumberjack</t>
  </si>
  <si>
    <t>Magic Archer</t>
  </si>
  <si>
    <t>Mega Knight</t>
  </si>
  <si>
    <t>Mega Minion</t>
  </si>
  <si>
    <t>Miner</t>
  </si>
  <si>
    <t>Mini P.E.K.K.A.</t>
  </si>
  <si>
    <t>Minion Horde</t>
  </si>
  <si>
    <t>Minions</t>
  </si>
  <si>
    <t>Mother Witch</t>
  </si>
  <si>
    <t>Musketeer</t>
  </si>
  <si>
    <t>Night Witch</t>
  </si>
  <si>
    <t>P.E.K.K.A.</t>
  </si>
  <si>
    <t>Phoenix</t>
  </si>
  <si>
    <t>Prince</t>
  </si>
  <si>
    <t>Princess</t>
  </si>
  <si>
    <t>Royal Giant</t>
  </si>
  <si>
    <t>Royal Hogs</t>
  </si>
  <si>
    <t>Rune Giant</t>
  </si>
  <si>
    <t>Skeleton Army</t>
  </si>
  <si>
    <t>Skeleton Dragons</t>
  </si>
  <si>
    <t>Skeletons</t>
  </si>
  <si>
    <t>Sparky</t>
  </si>
  <si>
    <t>Spear Goblins</t>
  </si>
  <si>
    <t>Three Musketeers</t>
  </si>
  <si>
    <t>Valkyrie</t>
  </si>
  <si>
    <t>Wall Breakers</t>
  </si>
  <si>
    <t>Witch</t>
  </si>
  <si>
    <t>Wizard</t>
  </si>
  <si>
    <t>Zappies</t>
  </si>
  <si>
    <t>Név</t>
  </si>
  <si>
    <t>Elixír</t>
  </si>
  <si>
    <t>Életerő</t>
  </si>
  <si>
    <t>Sebzés</t>
  </si>
  <si>
    <t>Darabszám</t>
  </si>
  <si>
    <t>Készíts egy tetszetős táblázatot, ami passzol a király ruhájához!</t>
  </si>
  <si>
    <t>Megoldási szempontok</t>
  </si>
  <si>
    <t>Legyen a celláknak szegélye</t>
  </si>
  <si>
    <t>Legyen fejléc</t>
  </si>
  <si>
    <t>Emeld ki a fontos adatokat például félkövér betűvel</t>
  </si>
  <si>
    <t>A csíkozás csak akkor előnyös, ha a táblázat széles, keskeny táblázatnál nem kell vezetni a szemet</t>
  </si>
  <si>
    <t>A számok számformátumúak és jobbra rendezettek, a szöveg balra rendezett</t>
  </si>
  <si>
    <t>A fejlécben a számok feletti magyarázatot középre illik rendezni</t>
  </si>
  <si>
    <t>Ne színezd túl!</t>
  </si>
  <si>
    <t>Minden oszlop legyen olyan széles, hogy olvasható legyen a tartalma!</t>
  </si>
  <si>
    <t>Megoldás (fehér betűvel rejtve alább)</t>
  </si>
  <si>
    <t>21. Szúrj be egy oszlopot az A elé és az A2-es cellától kezdve indíts egy sorszámot? Hány adat van?</t>
  </si>
  <si>
    <t xml:space="preserve">Jobb egérgomb az A oszlop szürke részén, majd beszúrás. Utána az A2 cellába 1 beírása, az A3 cellába 2 beírása, majd A2:A3 tartomány kijelölése és a jobb alsó sarokban látható mini négyzetet bal gombbal megfogva húzzuk le a táblázat aljára! Ezt hívják automatikus kitöltésnek. </t>
  </si>
  <si>
    <t>22. Szúrj be egy oszlopot az A elé és írd az A2-es cellába, hogy páratlan, az A3-be pedig, hogy páros. Ezután az előzőekben ismertetett módon töltsd fel a táblázatot ezzel a két szóval!</t>
  </si>
  <si>
    <t>Lásd előző feladat! Az autimatikus kitöltés működik számra, betűmintákra, hét napjára, hónap nevekre és dátumokra is!</t>
  </si>
  <si>
    <t>+ hány sorból és hány oszlopból áll egy munkalap?</t>
  </si>
  <si>
    <t>A sorok száma egyszerű, nyomjuk le a CTRL billentyűt és a lefele nyilat nyomkodjuk, amíg a végére nem érünk! Az oszlopok megszámolása trükkösebb. Először írjuk az A30-as cellába, hogy 1, a B30-as cellába pedig, hogy =A30+1, tehát eggyel több, mint a balra lévő. Utána ezt a képletet kell a legszélső celláig másolni. Ennek lépései: ráállunk a B30 cellára, CTRL+C (másolás), CTRL+SHIFT+jobbra nyíl (elugrik a jobb szélső cellára és ki is jelölünk), CTRL+V (beillesztés). A jobb szélső cellában ott lesz a keresett oszlopszám.</t>
  </si>
  <si>
    <t>23. Készíts egy Össz sebzés oszlopot a Darabszám után a Sebzés oszlop stílusában!</t>
  </si>
  <si>
    <t>Másold a Sebzés stílusát a formátum másolóval és utána írd át a fejlécet!</t>
  </si>
  <si>
    <t>24. Számold ki az Össz sebzést (Sebzés és a Darabszám szorzata)!</t>
  </si>
  <si>
    <t>Állj a második sorba az üres cellára, ott =, mert számolni fogunk, utána katt bal gombbal a sebzésre, utána * jel, utána katt bal gombbal a darabszámra és ENTER. Ha kész egy cella, akkor a jobb alsó sarokban lévő kicsi négyzetre duplán bal kattintva azonnal ki lehet tölteni a számolást a teljes táblázatra.</t>
  </si>
  <si>
    <t>25. Számold ki egy új oszlopban, hogy mennyi az elixírenként átlagos sebzés!</t>
  </si>
  <si>
    <t>A formátum másolásd se feledd! Utána a feladat csak matekos képletben különbözik: Átlagos sebzés = Össz sebzés / Elixír</t>
  </si>
  <si>
    <t>26. Az átlagos sebzés egy tizedes jegyig szeretném csak látni!</t>
  </si>
  <si>
    <t>A Kezdőlap funkciói között használd a Szám részen a nyilas nullás ikont!</t>
  </si>
  <si>
    <t>27. Szúrj be egy plusz oszlopot az életerő után és számold ki benne az átlagos életerőt (életerő/elixír)!</t>
  </si>
  <si>
    <t>Lásd előző feladatok!</t>
  </si>
  <si>
    <t>A név oszlopba írd be, hogy Összesen. Utána oszloponként használd a SZUM (összesen) függvényt. Kezd el gépelni: =SZUM( . Mivel a táblázat jól struktúrált, ezért azonnal felajánlja, hogy a 2-17 sorokat kell összeadni. A tartományt kettőspont jel adja meg a kezdő és a végső cellát megjelölve. Ne feledjük minden oszlopba bele tenni az összesítést!</t>
  </si>
  <si>
    <t>30. A 20. sorban keressük meg a legnagyobb értéket az adott oszlopban!</t>
  </si>
  <si>
    <t>A név oszlopba írd be, hogy Átlag. Utána oszloponként használd a ÁTLAG függvényt. Kezd el gépelni: =ÁTLAG( . Itt már oda kell figyelni, hogy az Összesen sornak nem szabad belekerülnie!</t>
  </si>
  <si>
    <t>A név oszlopba írd be, hogy Átlag. Utána oszloponként használd a MAX (maximum) függvényt. Kezd el gépelni: =MAX( . Itt már oda kell figyelni, hogy csak a 2-17 soroknak kell belekerülnie!</t>
  </si>
  <si>
    <t>+ A táblázatot használd olyan nagyításban, ami kényelmes! A nagyítás állításához tartsd nyomva a CTRL billentyűt és használd az egérgörgőt!</t>
  </si>
  <si>
    <t>31. Rendezd a táblázatot sebzés alapján csökkenő sorrendben</t>
  </si>
  <si>
    <t>Jelöljük ki a táblázatot az A1:E60 tartományban. Majd Felső menü/Adatok/Rendezés menüpont. Az adatok fejlécet tartalmaznak pipa, így a rendezés szempontjánál a fejlécben használt név látható. Válaszd a Sebzést és a mellette lévő csökkenő opciót.</t>
  </si>
  <si>
    <t>32. Rendezd a táblázatot Elixír és Név alapján (2 szempont van)!</t>
  </si>
  <si>
    <t>Mivel nincs megadva a sorrend, ezért mindkét szempont növekvő. Az előző módon egy de a plusz gombbal egy újabb szint megadásával lehet két szempont szerint rendezni!</t>
  </si>
  <si>
    <t>33. Szűrd le a 2 elixíres adatokat!</t>
  </si>
  <si>
    <t>Jelöld ki a táblázatot. Majd Felső menü/Adatok/Szűrő. Ezzel bekapcsoljuk a fejlécben a szűrés lehetőségét (kikapcsolás ugyanígy). A lefele nyillal nyisd meg az Elixír alatt lévő opciókat és csak a 2 előtti rublikában hagyd benne a pipát!</t>
  </si>
  <si>
    <t>34. Szűrd le a páratlan elixíres adatokat!</t>
  </si>
  <si>
    <t>Hasonlóan az előzőhöz, de itt az 1,3,5,7,9 előtti pipákat mind meg kell hagyni!</t>
  </si>
  <si>
    <t>35. Szűrd le a 100 alatti sebzéseket!</t>
  </si>
  <si>
    <t>A sebzésnél a lenyíló menüben válaszd a Számszűrő/Kisebb, mint opciót, a megnyíló ablakban állítasd be a 100-at értéknek.</t>
  </si>
  <si>
    <t>Bővítsd a táblázatot az F oszloppal, aminek a fejléce Kiválasztva lesz. A kívánt adatokhoz itt tegyél egy x-et. Utána a szűrőt használd erre az x-re!</t>
  </si>
  <si>
    <t>Feladat: Számítsd ki a hiányzó adatokat, a táblázat fejlécében megadott képletek segítségével!</t>
  </si>
  <si>
    <t>1. Érd el, hogy minden új munkafüzet, és munkalap létrehozásakor a cellák betűtípusa Arial 11-es legyen!</t>
  </si>
  <si>
    <t>x</t>
  </si>
  <si>
    <t>x+2</t>
  </si>
  <si>
    <t>x*3+5</t>
  </si>
  <si>
    <t>x*(x+3)</t>
  </si>
  <si>
    <t>Összesen</t>
  </si>
  <si>
    <t>Átlag</t>
  </si>
  <si>
    <t>Jegyár</t>
  </si>
  <si>
    <t>pénznem - euro, tizedes nélkül</t>
  </si>
  <si>
    <t>Áfa</t>
  </si>
  <si>
    <t>százalék</t>
  </si>
  <si>
    <t>Adószám</t>
  </si>
  <si>
    <t>adószám</t>
  </si>
  <si>
    <t>Telefonszám</t>
  </si>
  <si>
    <t>telefonszám</t>
  </si>
  <si>
    <t>Számítási pontosság</t>
  </si>
  <si>
    <t>tudományos</t>
  </si>
  <si>
    <t>Sebesség</t>
  </si>
  <si>
    <t>mértékegység is jelenjen meg - m/s</t>
  </si>
  <si>
    <t>Irányítószám</t>
  </si>
  <si>
    <t>országjelzéssel</t>
  </si>
  <si>
    <t>Feladat: formázd az alábbi értékeket a sorok végén jelzett formára!</t>
  </si>
  <si>
    <r>
      <t>x</t>
    </r>
    <r>
      <rPr>
        <b/>
        <vertAlign val="superscript"/>
        <sz val="11"/>
        <color rgb="FFFFFF00"/>
        <rFont val="Aptos Narrow"/>
        <family val="2"/>
        <scheme val="minor"/>
      </rPr>
      <t>2</t>
    </r>
  </si>
  <si>
    <t>Megoldás (fehér betűvel rejtve alább, jobb gomb cellaformázással nézhető meg a megoldás)</t>
  </si>
  <si>
    <t>Feladat: Töltsd ki a szorzótáblát úgy, hogy a képletet csak az 1x1 cellájába írhatod be, utána azt a képletet kell lemásolni az összes többi cellába!</t>
  </si>
  <si>
    <t>tojás</t>
  </si>
  <si>
    <t>doboz</t>
  </si>
  <si>
    <t>darab</t>
  </si>
  <si>
    <t>tej</t>
  </si>
  <si>
    <t>ml</t>
  </si>
  <si>
    <t>vaj</t>
  </si>
  <si>
    <t>10 dkg-os</t>
  </si>
  <si>
    <t>g</t>
  </si>
  <si>
    <t>kristálycukor</t>
  </si>
  <si>
    <t>kg</t>
  </si>
  <si>
    <t>liszt</t>
  </si>
  <si>
    <t>vanillincukor</t>
  </si>
  <si>
    <t>zacskó</t>
  </si>
  <si>
    <t>sütőpor</t>
  </si>
  <si>
    <t>étolaj</t>
  </si>
  <si>
    <t>liter</t>
  </si>
  <si>
    <t>natúr joghurt</t>
  </si>
  <si>
    <t>zabpehely</t>
  </si>
  <si>
    <t>alma</t>
  </si>
  <si>
    <t>dió</t>
  </si>
  <si>
    <t>étcsokoládé</t>
  </si>
  <si>
    <t>tábla</t>
  </si>
  <si>
    <t>étkezési keményítő</t>
  </si>
  <si>
    <t>Termék</t>
  </si>
  <si>
    <t>Ár Ft</t>
  </si>
  <si>
    <t>Kiszerelés</t>
  </si>
  <si>
    <t>Mennyiség</t>
  </si>
  <si>
    <t>Egység</t>
  </si>
  <si>
    <t>Eur árfolyam</t>
  </si>
  <si>
    <t>36. Az F oszlopba számold ki az egységárat (Ár/Mennyiség)! Ehhez csak az F2 cellába írj képletet, utána a képletet másold a többi cellába!</t>
  </si>
  <si>
    <t>37. A G oszlopban számold ki az árat EUR-ban a megadott árfolyamot használva! Csak a G2 cellába írj képletet, utána a képletet másold a többi cellába!</t>
  </si>
  <si>
    <t>Apple iPhone 16e 128 GB</t>
  </si>
  <si>
    <t>Apple iPhone 16 128 GB</t>
  </si>
  <si>
    <t>Apple iPhone 16 Pro 128 GB</t>
  </si>
  <si>
    <t>Apple iPhone 16 Pro 256 GB</t>
  </si>
  <si>
    <t>Apple iPhone 16 Pro Max 256 GB</t>
  </si>
  <si>
    <t>Apple iPhone 16 Plus 128 GB</t>
  </si>
  <si>
    <t>Samsung Galaxy S24 FE 128 GB</t>
  </si>
  <si>
    <t>Samsung Galaxy S24 8 GB/128 GB</t>
  </si>
  <si>
    <t>Samsung Galaxy S24 FE 8 GB/128 GB (MediaMarkt)</t>
  </si>
  <si>
    <t>Samsung Galaxy A55 8 GB/128 GB</t>
  </si>
  <si>
    <t>Samsung Galaxy A26 5G 8 GB/256 GB</t>
  </si>
  <si>
    <t>Samsung Galaxy A16 LTE 4 GB/128 GB</t>
  </si>
  <si>
    <t>Terméknév</t>
  </si>
  <si>
    <t>Bruttó ár (Ft)</t>
  </si>
  <si>
    <t>Kedvezményes ár</t>
  </si>
  <si>
    <t>Nettó ár</t>
  </si>
  <si>
    <t>Bruttó ár</t>
  </si>
  <si>
    <t>Eltérés</t>
  </si>
  <si>
    <t>Kedvezmény</t>
  </si>
  <si>
    <t>Áfa %</t>
  </si>
  <si>
    <t>Kedvezmény %</t>
  </si>
  <si>
    <t>- kedvezményes ár = bruttó árból levonva a kedvezmény</t>
  </si>
  <si>
    <t>38. Töltsd fel és formázd be a táblázatot (Csak a 2. sorba írhatsz képletet, utána a többi sorba már másolni kell a számolásokat!)</t>
  </si>
  <si>
    <t>- nettó ár = kedvezményes ár csökkentva az Áfá-val</t>
  </si>
  <si>
    <t>- bruttó ár = az előző két oszlopban számoltak össezge</t>
  </si>
  <si>
    <t>39. Nézd meg, hogy van-e eltérés a számolt bruttó ár és a megadott bruttó ár között!</t>
  </si>
  <si>
    <t>- Áfa =a nettó ár szorozva az Áfá-val</t>
  </si>
  <si>
    <t>Megoldás (fehér/zöld betűvel rejtve alább)</t>
  </si>
  <si>
    <t>40. Színezd a 10.000 forintnál kisebb kedvezményeket zöld háttérrel! (Kezdőlap/Stílusok/Feltételes formázás/Új szabály/Adott értékű cellák formázása funkció)</t>
  </si>
  <si>
    <t>Dátum</t>
  </si>
  <si>
    <t>Iphone 13 ára USD-ben</t>
  </si>
  <si>
    <t>41. Számold ki a C oszlopban, hogy minként változott az ár az előző hónaphoz képest?</t>
  </si>
  <si>
    <t>42. Számold ki a D oszlopban, hogy miként változott az ár 2023. januárjához képest?</t>
  </si>
  <si>
    <t>43. Szúrj be egy oszlopot a B elé és ebben az új oszlopban irasd ki csak az év és hónap értékeket! (2023-01-01-ből csak ezt szertnénk látni 2023-1) (ÖSSZEFŰZ, ÉV, HÓNAP függvényeket kell használni)</t>
  </si>
  <si>
    <t>44. Készíts vonaldiagrammot a B és C alapján! (Jelöld ki az adatokat és Beszúrás/Diagram/Vonal diagram!)</t>
  </si>
  <si>
    <t>Opcionális:</t>
  </si>
  <si>
    <t>A diagramm elemei egyesével formázhatók, kattints jobb gombbal az adott elemen és állítsd be a kívánt formátumot tetszés szerint!</t>
  </si>
  <si>
    <t>Opcionális feladat:</t>
  </si>
  <si>
    <t>48. H oszlopban irasd ki a "Kicsi és aranyos" szót, ha az elixír 1 és az életerő kisebb 300-nál!</t>
  </si>
  <si>
    <t>47. G oszlopban irasd ki a "Csoport" szót, ha a darabszám nem egyenlő eggyel!</t>
  </si>
  <si>
    <t>49. I oszlopban irasd ki, hogy "Nagy dög", ha igaz rá valamelyik: 5-nél több elixír, 2000-nél több életerő, sebzés 500nál több!</t>
  </si>
  <si>
    <t>46. F oszlopban irasd ki a "Tank" szót, ha az életerő nagyobb, mint 3000, ellenkező esetben a "Nem tank" jelenjen meg!</t>
  </si>
  <si>
    <t>50. Jelenítsd meg a név első három karakterét a B oszlopban! (BAL függvény)</t>
  </si>
  <si>
    <t>51. Jelenítsd meg a név utolsó két karakterét a C oszlopban! (JOBB függvény)</t>
  </si>
  <si>
    <t>53. E oszlopban irasd ki a 2. karaktertől a 4. karakterig a név egy kis részét! (KÖZÉP függvény)</t>
  </si>
  <si>
    <t>52. D oszlopban fűzd össze az előző két oszlop karaktereit!</t>
  </si>
  <si>
    <t>54. F oszlopban keress rá a "Spirit" szóra a névben! (SZÖVEG.KERES függvény)</t>
  </si>
  <si>
    <t>55. G oszlopban irasd ki, hogy "Spirit" ha talált benne ilyen kifejezést és irasd ki, hogy "Nem az" ha nem talált ilyet a névben! (HA, HIBA.E, SZÖVEG.KERES függvények együtt)</t>
  </si>
  <si>
    <t>56. H oszlopban képezz monogrammot a nevekből! (a szóköz karaktert érdemes keresni)</t>
  </si>
  <si>
    <t>- a monogram első betűje egyszerűen előállítható a BAL-lal</t>
  </si>
  <si>
    <t>- következőnek meg kell vizsgálni, hogy van-e benne szóköz</t>
  </si>
  <si>
    <t>- ha nincs benne, akkor nem kell csinálni semmit, ekkor egy betűs a monogram</t>
  </si>
  <si>
    <t>- ha van benne, akkor a KÖZÉP függvénnyel ki kell vágni a szóköz helye+1 helyről 1 hosszú szövegrészt, ami pont a második monogram karakter lesz</t>
  </si>
  <si>
    <t>- érdemes a lépéseket akár külön oszlopban elvégezni és utána egybemásolni</t>
  </si>
  <si>
    <t>Feladat: használd a megadott függvényt</t>
  </si>
  <si>
    <t>57. Hány adatunk van a név oszlopban? (DARAB)</t>
  </si>
  <si>
    <t>58. Hány adatunk van a név oszlopban? (DARAB2)</t>
  </si>
  <si>
    <t>59. Hány adatunk van a darabszám oszlopban? (DARAB)</t>
  </si>
  <si>
    <t>61. Hány darab egy elixíres játékfigura van?</t>
  </si>
  <si>
    <t>62. Hány darab 3000-nél több életerővel rendelkező figura van?</t>
  </si>
  <si>
    <t>63. Hány okoz 100 és 200 közötti sebzést?</t>
  </si>
  <si>
    <t>64. 3 elixíres figurák sebzése összesen (SZUMHA)</t>
  </si>
  <si>
    <t>65. 5-nél több elixíres figurák életereje összesen (SZUMHA)</t>
  </si>
  <si>
    <t>66. Az 1 és 9 elixíres figurák életreje összesen</t>
  </si>
  <si>
    <t>67. Az egyedüli figurák átlagos életereje (ÁTLAGHA)</t>
  </si>
  <si>
    <t>az F oszlopban alkalmazd a HIBA.E függvénnyel a SZÖVEG.KERES függvényt, majd a HAMIS értékekre végezz egy ÁTLAGHA függvényt</t>
  </si>
  <si>
    <t>Tantárgy</t>
  </si>
  <si>
    <t>Jegy</t>
  </si>
  <si>
    <t>Matematika</t>
  </si>
  <si>
    <t>Történelem</t>
  </si>
  <si>
    <t>Magyar</t>
  </si>
  <si>
    <t>Fizika</t>
  </si>
  <si>
    <t>Kémia</t>
  </si>
  <si>
    <t>Biológia</t>
  </si>
  <si>
    <t>Angol</t>
  </si>
  <si>
    <t>Súly %</t>
  </si>
  <si>
    <t>Feladat:</t>
  </si>
  <si>
    <t>Feladat: töltsd fel a táblázatot véletlenszerű adatokkal!</t>
  </si>
  <si>
    <t>69. Másold végig a kék oszlopba a megadott mintalistát a lehető legegyszerűbben!</t>
  </si>
  <si>
    <t>70. Töltsd fel véletlenszerű jegyekkel a C oszlopot (1-5)!</t>
  </si>
  <si>
    <t>71. Töltsd fel véletlenszerű súlyokkal a D oszlopot (50-100-150-200% lehet benne)!</t>
  </si>
  <si>
    <t>72. Töltsd fel véletlenszerű dátummal a B oszlopot, úgy hogy az első tanítási nap 2024-09-01 és a legutolsó maximum 2025-06-10 lehet!</t>
  </si>
  <si>
    <t>Jelöld ki a tantárgyak listáját és a jobb alsó sarokban lévő kis négyzetet megfogva az egér bal gombjával húzd a lista végéig.</t>
  </si>
  <si>
    <t>A 4 lehetőség 50% többszöröse, ezért =VÉLETLEN.KÖZÖTT(1,4)*50%</t>
  </si>
  <si>
    <t>73. Az E oszlopban számold ki a súlyozott jegyet (jegy * súly)</t>
  </si>
  <si>
    <t>A K oszlop tartalmazza a megoldást.</t>
  </si>
  <si>
    <t>74. Számold ki a tantárgyak együttes átlagát (SZORZATÖSSZEG és DARAB2)</t>
  </si>
  <si>
    <t>75. Számold ki az átlagokat (ÁTLAGHA)</t>
  </si>
  <si>
    <t>76. Számold ki a tantárgyak átlagát a SZORZATÖSSZEG és DARABHA függvényekkel!</t>
  </si>
  <si>
    <t>77. Az I2 cellába másolj be egy nevet (erre hivatkozz majd) és utána add meg az adatait az FKERES függvénnyel!</t>
  </si>
  <si>
    <t>- kiválasztott figura elixírje</t>
  </si>
  <si>
    <t>- kiválaszott figura életereje</t>
  </si>
  <si>
    <t>- kiválaszott figura sebzése</t>
  </si>
  <si>
    <t>78. Töltsd ki az adatokat most az XKERES függvénnyel!</t>
  </si>
  <si>
    <t>79. Add meg annak a figurának az adatait, akinek a darabszáma 15. (vajon melyik keres függvény lesz a jó?)</t>
  </si>
  <si>
    <t>- kiválasztott figura neve</t>
  </si>
  <si>
    <t>80. Add meg annak a figurának az adatait, akinek a darabszáma 99. (vajon hogy lehet jó hibaüzenetet kiírni?)</t>
  </si>
  <si>
    <t>- kiválaszott figura hányadik sorban van (HOL.VAN)</t>
  </si>
  <si>
    <t>- kiválasztott figura elixírje (INDEX)</t>
  </si>
  <si>
    <t>- kiválaszott figura életereje (INDEX)</t>
  </si>
  <si>
    <t>- kiválaszott figura sebzése (INDEX)</t>
  </si>
  <si>
    <t>81. Az I2 cellába másolj be egy nevet (erre hivatkozz majd) és utána add meg az adatait.</t>
  </si>
  <si>
    <t>82. Melyik figura életereje a legnagyobb?</t>
  </si>
  <si>
    <t>- maximális életerő</t>
  </si>
  <si>
    <t>- maximális életerő hányadik sorban van</t>
  </si>
  <si>
    <t>- maximális életerejű figura neve</t>
  </si>
  <si>
    <t>83. Melyik figura sebzése a legnagyobb? (most már egy cellába a kombinált képletet: INDEX és HOL.VAN együtt)</t>
  </si>
  <si>
    <t>84. Melyik figura sebzése a legnagyobb? (XKERES)</t>
  </si>
  <si>
    <t>- 3. legkisebb</t>
  </si>
  <si>
    <t>- 2. legkisebb</t>
  </si>
  <si>
    <t>- legkisebb</t>
  </si>
  <si>
    <t>85. A három legkisebb sebzésű figura</t>
  </si>
  <si>
    <t>Feladat: van 1000 nevem, ki kell nyomtatom úgy ezt a listát, hogy minden név után maradjon két üres sor. Mit tegyek?</t>
  </si>
  <si>
    <t>Orosz Nóra</t>
  </si>
  <si>
    <t>Török Fanni</t>
  </si>
  <si>
    <t>Major Dóra</t>
  </si>
  <si>
    <t>Pál Olga</t>
  </si>
  <si>
    <t>Magyar Helga</t>
  </si>
  <si>
    <t>Horváth Erzsébet</t>
  </si>
  <si>
    <t>Balogh Dorottya</t>
  </si>
  <si>
    <t>Vass József</t>
  </si>
  <si>
    <t>Tóth Dóra</t>
  </si>
  <si>
    <t>Bognár Boglárka</t>
  </si>
  <si>
    <t>Illés Gergely</t>
  </si>
  <si>
    <t>Orosz Boglárka</t>
  </si>
  <si>
    <t>Magyar Péter</t>
  </si>
  <si>
    <t>Takács Dorottya</t>
  </si>
  <si>
    <t>Veres Gábor</t>
  </si>
  <si>
    <t>Balogh Krisztina</t>
  </si>
  <si>
    <t>Papp Helga</t>
  </si>
  <si>
    <t>Kovács Zsófia</t>
  </si>
  <si>
    <t>Pintér Ádám</t>
  </si>
  <si>
    <t>Pál Gábor</t>
  </si>
  <si>
    <t>Molnár Mária</t>
  </si>
  <si>
    <t>Horváth Dóra</t>
  </si>
  <si>
    <t>Horváth Csaba</t>
  </si>
  <si>
    <t>Lakatos Ádám</t>
  </si>
  <si>
    <t>Török Helga</t>
  </si>
  <si>
    <t>Vass Róbert</t>
  </si>
  <si>
    <t>Antal Imre</t>
  </si>
  <si>
    <t>Magyar Réka</t>
  </si>
  <si>
    <t>Pál Miklós</t>
  </si>
  <si>
    <t>Farkas Zsófia</t>
  </si>
  <si>
    <t>Pintér Fanni</t>
  </si>
  <si>
    <t>Gulyás Zsófia</t>
  </si>
  <si>
    <t>Béres Mária</t>
  </si>
  <si>
    <t>Varga Orsolya</t>
  </si>
  <si>
    <t>Béres Gergely</t>
  </si>
  <si>
    <t>Gulyás Tímea</t>
  </si>
  <si>
    <t>Molnár József</t>
  </si>
  <si>
    <t>Bálint Réka</t>
  </si>
  <si>
    <t>Takács József</t>
  </si>
  <si>
    <t>Fekete Nikolett</t>
  </si>
  <si>
    <t>Juhász Anna</t>
  </si>
  <si>
    <t>Mészáros Róbert</t>
  </si>
  <si>
    <t>György Hanna</t>
  </si>
  <si>
    <t>Gulyás Piroska</t>
  </si>
  <si>
    <t>Bálint Imre</t>
  </si>
  <si>
    <t>Horváth Anna</t>
  </si>
  <si>
    <t>Pintér Helga</t>
  </si>
  <si>
    <t>Rácz Krisztina</t>
  </si>
  <si>
    <t>Simon Miklós</t>
  </si>
  <si>
    <t>Somogyi László</t>
  </si>
  <si>
    <t>Balogh Katalin</t>
  </si>
  <si>
    <t>Molnár Krisztina</t>
  </si>
  <si>
    <t>Török Krisztina</t>
  </si>
  <si>
    <t>Horváth Péter</t>
  </si>
  <si>
    <t>Fehér Dorottya</t>
  </si>
  <si>
    <t>Fehér Nóra</t>
  </si>
  <si>
    <t>Barta Levente</t>
  </si>
  <si>
    <t>Varga Ádám</t>
  </si>
  <si>
    <t>Simon Fanni</t>
  </si>
  <si>
    <t>Kovács Tamás</t>
  </si>
  <si>
    <t>Takács Gergely</t>
  </si>
  <si>
    <t>Halász Eszter</t>
  </si>
  <si>
    <t>Tóth Anna</t>
  </si>
  <si>
    <t>Vass László</t>
  </si>
  <si>
    <t>Molnár Nóra</t>
  </si>
  <si>
    <t>Fehér Bence</t>
  </si>
  <si>
    <t>Bálint Róbert</t>
  </si>
  <si>
    <t>Fekete Zoltán</t>
  </si>
  <si>
    <t>Kovács Anna</t>
  </si>
  <si>
    <t>Barta Imre</t>
  </si>
  <si>
    <t>Pál Fanni</t>
  </si>
  <si>
    <t>Illés István</t>
  </si>
  <si>
    <t>Magyar Nóra</t>
  </si>
  <si>
    <t>Balogh Gábor</t>
  </si>
  <si>
    <t>Lakatos Réka</t>
  </si>
  <si>
    <t>Mészáros Imre</t>
  </si>
  <si>
    <t>Szabó Réka</t>
  </si>
  <si>
    <t>Halász Krisztina</t>
  </si>
  <si>
    <t>Fekete Mária</t>
  </si>
  <si>
    <t>Veres Csaba</t>
  </si>
  <si>
    <t>Molnár Boglárka</t>
  </si>
  <si>
    <t>Nagy Dóra</t>
  </si>
  <si>
    <t>György Levente</t>
  </si>
  <si>
    <t>Kocsis Ferenc</t>
  </si>
  <si>
    <t>Barta Sándor</t>
  </si>
  <si>
    <t>Balogh Orsolya</t>
  </si>
  <si>
    <t>Farkas Anna</t>
  </si>
  <si>
    <t>Szabó Boglárka</t>
  </si>
  <si>
    <t>Molnár Dorottya</t>
  </si>
  <si>
    <t>Kiss Bence</t>
  </si>
  <si>
    <t>Kocsis József</t>
  </si>
  <si>
    <t>Halász Tamás</t>
  </si>
  <si>
    <t>Pintér Péter</t>
  </si>
  <si>
    <t>Antal Sándor</t>
  </si>
  <si>
    <t>Kocsis Piroska</t>
  </si>
  <si>
    <t>Antal Orsolya</t>
  </si>
  <si>
    <t>Juhász Piroska</t>
  </si>
  <si>
    <t>Németh Boglárka</t>
  </si>
  <si>
    <t>Rácz Bence</t>
  </si>
  <si>
    <t>Somogyi Anna</t>
  </si>
  <si>
    <t>Simon Krisztina</t>
  </si>
  <si>
    <t>Papp Bence</t>
  </si>
  <si>
    <t>Antal Gergely</t>
  </si>
  <si>
    <t>Veres Tamás</t>
  </si>
  <si>
    <t>Pataki Nóra</t>
  </si>
  <si>
    <t>Balogh Helga</t>
  </si>
  <si>
    <t>Barta Bence</t>
  </si>
  <si>
    <t>Gulyás Csilla</t>
  </si>
  <si>
    <t>Illés Nóra</t>
  </si>
  <si>
    <t>Török Levente</t>
  </si>
  <si>
    <t>Pál László</t>
  </si>
  <si>
    <t>Tóth Nikolett</t>
  </si>
  <si>
    <t>Szabó Piroska</t>
  </si>
  <si>
    <t>Szabó Tamás</t>
  </si>
  <si>
    <t>Simon Dorottya</t>
  </si>
  <si>
    <t>Pataki Szabolcs</t>
  </si>
  <si>
    <t>Rácz Gábor</t>
  </si>
  <si>
    <t>Lakatos Anna</t>
  </si>
  <si>
    <t>Szabó Ferenc</t>
  </si>
  <si>
    <t>Varga Piroska</t>
  </si>
  <si>
    <t>Barta Dorottya</t>
  </si>
  <si>
    <t>Rácz Csaba</t>
  </si>
  <si>
    <t>Takács László</t>
  </si>
  <si>
    <t>Fehér Réka</t>
  </si>
  <si>
    <t>Molnár Eszter</t>
  </si>
  <si>
    <t>Barta Orsolya</t>
  </si>
  <si>
    <t>Takács Réka</t>
  </si>
  <si>
    <t>Varga Nikolett</t>
  </si>
  <si>
    <t>Juhász Gábor</t>
  </si>
  <si>
    <t>Tóth Csilla</t>
  </si>
  <si>
    <t>Takács Zoltán</t>
  </si>
  <si>
    <t>Fehér Tímea</t>
  </si>
  <si>
    <t>Illés Róbert</t>
  </si>
  <si>
    <t>Rácz Réka</t>
  </si>
  <si>
    <t>Lakatos Olga</t>
  </si>
  <si>
    <t>Halász Csilla</t>
  </si>
  <si>
    <t>Molnár István</t>
  </si>
  <si>
    <t>Gulyás Ádám</t>
  </si>
  <si>
    <t>Rácz Eszter</t>
  </si>
  <si>
    <t>Major Olga</t>
  </si>
  <si>
    <t>Tóth Sándor</t>
  </si>
  <si>
    <t>Gulyás Dóra</t>
  </si>
  <si>
    <t>Gulyás Mária</t>
  </si>
  <si>
    <t>Juhász Levente</t>
  </si>
  <si>
    <t>Somogyi Dorottya</t>
  </si>
  <si>
    <t>Gulyás Gergely</t>
  </si>
  <si>
    <t>Mészáros Zoltán</t>
  </si>
  <si>
    <t>Pál Zoltán</t>
  </si>
  <si>
    <t>Veres Katalin</t>
  </si>
  <si>
    <t>Németh Krisztina</t>
  </si>
  <si>
    <t>Németh Csilla</t>
  </si>
  <si>
    <t>Lakatos Miklós</t>
  </si>
  <si>
    <t>Barta Tímea</t>
  </si>
  <si>
    <t>Magyar Anna</t>
  </si>
  <si>
    <t>Farkas László</t>
  </si>
  <si>
    <t>Papp Katalin</t>
  </si>
  <si>
    <t>Bognár Péter</t>
  </si>
  <si>
    <t>Rácz Sándor</t>
  </si>
  <si>
    <t>Takács Zsófia</t>
  </si>
  <si>
    <t>Kiss Anna</t>
  </si>
  <si>
    <t>Molnár Róbert</t>
  </si>
  <si>
    <t>Lakatos Piroska</t>
  </si>
  <si>
    <t>Takács Eszter</t>
  </si>
  <si>
    <t>Antal Péter</t>
  </si>
  <si>
    <t>Bognár Zoltán</t>
  </si>
  <si>
    <t>Varga Dóra</t>
  </si>
  <si>
    <t>Farkas Hanna</t>
  </si>
  <si>
    <t>Bognár Bence</t>
  </si>
  <si>
    <t>Varga Boglárka</t>
  </si>
  <si>
    <t>Veres Fanni</t>
  </si>
  <si>
    <t>György Gergely</t>
  </si>
  <si>
    <t>Illés Réka</t>
  </si>
  <si>
    <t>Bálint Anna</t>
  </si>
  <si>
    <t>Szabó Orsolya</t>
  </si>
  <si>
    <t>Szabó Eszter</t>
  </si>
  <si>
    <t>Szabó Hanna</t>
  </si>
  <si>
    <t>Barta Róbert</t>
  </si>
  <si>
    <t>Barta Fanni</t>
  </si>
  <si>
    <t>Török Dorottya</t>
  </si>
  <si>
    <t>Takács Ferenc</t>
  </si>
  <si>
    <t>Pál Tamás</t>
  </si>
  <si>
    <t>Rácz Levente</t>
  </si>
  <si>
    <t>Török Csaba</t>
  </si>
  <si>
    <t>Takács Csaba</t>
  </si>
  <si>
    <t>Major Levente</t>
  </si>
  <si>
    <t>Pataki Tímea</t>
  </si>
  <si>
    <t>Lakatos Zsófia</t>
  </si>
  <si>
    <t>Barta Helga</t>
  </si>
  <si>
    <t>Németh Róbert</t>
  </si>
  <si>
    <t>Pataki Fanni</t>
  </si>
  <si>
    <t>Bognár Gábor</t>
  </si>
  <si>
    <t>Simon István</t>
  </si>
  <si>
    <t>Varga Katalin</t>
  </si>
  <si>
    <t>Fehér László</t>
  </si>
  <si>
    <t>Németh Péter</t>
  </si>
  <si>
    <t>Lakatos Katalin</t>
  </si>
  <si>
    <t>Kiss József</t>
  </si>
  <si>
    <t>Fekete István</t>
  </si>
  <si>
    <t>Papp Krisztina</t>
  </si>
  <si>
    <t>Halász Réka</t>
  </si>
  <si>
    <t>Pintér Csaba</t>
  </si>
  <si>
    <t>Kovács Piroska</t>
  </si>
  <si>
    <t>Fekete János</t>
  </si>
  <si>
    <t>Kocsis Eszter</t>
  </si>
  <si>
    <t>Bálint Gergely</t>
  </si>
  <si>
    <t>Szabó Bence</t>
  </si>
  <si>
    <t>Szabó Ádám</t>
  </si>
  <si>
    <t>Lakatos József</t>
  </si>
  <si>
    <t>Bognár Erzsébet</t>
  </si>
  <si>
    <t>Simon Róbert</t>
  </si>
  <si>
    <t>Pintér Ferenc</t>
  </si>
  <si>
    <t>Magyar Szabolcs</t>
  </si>
  <si>
    <t>Horváth Boglárka</t>
  </si>
  <si>
    <t>Juhász Csaba</t>
  </si>
  <si>
    <t>Horváth Piroska</t>
  </si>
  <si>
    <t>Pataki Gábor</t>
  </si>
  <si>
    <t>Kocsis Krisztina</t>
  </si>
  <si>
    <t>Orosz Bence</t>
  </si>
  <si>
    <t>Szabó Krisztina</t>
  </si>
  <si>
    <t>Barta János</t>
  </si>
  <si>
    <t>Papp Dóra</t>
  </si>
  <si>
    <t>Bálint Zsófia</t>
  </si>
  <si>
    <t>Simon Eszter</t>
  </si>
  <si>
    <t>Béres István</t>
  </si>
  <si>
    <t>Fekete Boglárka</t>
  </si>
  <si>
    <t>Simon Bence</t>
  </si>
  <si>
    <t>Fekete Imre</t>
  </si>
  <si>
    <t>Pataki Orsolya</t>
  </si>
  <si>
    <t>Pintér Sándor</t>
  </si>
  <si>
    <t>Béres Zsófia</t>
  </si>
  <si>
    <t>Bálint Péter</t>
  </si>
  <si>
    <t>Nagy Róbert</t>
  </si>
  <si>
    <t>Pintér Eszter</t>
  </si>
  <si>
    <t>Takács János</t>
  </si>
  <si>
    <t>Fekete Tamás</t>
  </si>
  <si>
    <t>Pál Sándor</t>
  </si>
  <si>
    <t>Papp Eszter</t>
  </si>
  <si>
    <t>Simon Katalin</t>
  </si>
  <si>
    <t>Kovács Ádám</t>
  </si>
  <si>
    <t>Takács Olga</t>
  </si>
  <si>
    <t>Molnár Olga</t>
  </si>
  <si>
    <t>Béres Nóra</t>
  </si>
  <si>
    <t>Fehér Mária</t>
  </si>
  <si>
    <t>Somogyi Eszter</t>
  </si>
  <si>
    <t>Molnár Sándor</t>
  </si>
  <si>
    <t>Illés Piroska</t>
  </si>
  <si>
    <t>Fekete Katalin</t>
  </si>
  <si>
    <t>Somogyi Gergely</t>
  </si>
  <si>
    <t>Bognár Nikolett</t>
  </si>
  <si>
    <t>Fehér János</t>
  </si>
  <si>
    <t>Simon József</t>
  </si>
  <si>
    <t>Tóth Orsolya</t>
  </si>
  <si>
    <t>Simon Réka</t>
  </si>
  <si>
    <t>Illés Gábor</t>
  </si>
  <si>
    <t>Pál Dorottya</t>
  </si>
  <si>
    <t>Juhász Péter</t>
  </si>
  <si>
    <t>Nagy Piroska</t>
  </si>
  <si>
    <t>Szabó Gábor</t>
  </si>
  <si>
    <t>Vass Mária</t>
  </si>
  <si>
    <t>Illés Péter</t>
  </si>
  <si>
    <t>Major Hanna</t>
  </si>
  <si>
    <t>Bálint Olga</t>
  </si>
  <si>
    <t>Kocsis Olga</t>
  </si>
  <si>
    <t>Barta Krisztina</t>
  </si>
  <si>
    <t>György Dorottya</t>
  </si>
  <si>
    <t>Pataki László</t>
  </si>
  <si>
    <t>György Piroska</t>
  </si>
  <si>
    <t>Magyar Tímea</t>
  </si>
  <si>
    <t>Molnár Csaba</t>
  </si>
  <si>
    <t>Németh Imre</t>
  </si>
  <si>
    <t>Kocsis Imre</t>
  </si>
  <si>
    <t>Barta István</t>
  </si>
  <si>
    <t>Fekete Orsolya</t>
  </si>
  <si>
    <t>Somogyi Ferenc</t>
  </si>
  <si>
    <t>Nagy Csilla</t>
  </si>
  <si>
    <t>Bognár Róbert</t>
  </si>
  <si>
    <t>Pál József</t>
  </si>
  <si>
    <t>Somogyi Orsolya</t>
  </si>
  <si>
    <t>Pintér János</t>
  </si>
  <si>
    <t>Orosz Tamás</t>
  </si>
  <si>
    <t>Veres Sándor</t>
  </si>
  <si>
    <t>Illés Nikolett</t>
  </si>
  <si>
    <t>Bognár Piroska</t>
  </si>
  <si>
    <t>Major Zsófia</t>
  </si>
  <si>
    <t>Juhász Szabolcs</t>
  </si>
  <si>
    <t>Barta Nóra</t>
  </si>
  <si>
    <t>Béres Péter</t>
  </si>
  <si>
    <t>Illés Ferenc</t>
  </si>
  <si>
    <t>Balogh Piroska</t>
  </si>
  <si>
    <t>Papp Levente</t>
  </si>
  <si>
    <t>Balogh Róbert</t>
  </si>
  <si>
    <t>György Mária</t>
  </si>
  <si>
    <t>Horváth Helga</t>
  </si>
  <si>
    <t>Pintér Csilla</t>
  </si>
  <si>
    <t>Mészáros Hanna</t>
  </si>
  <si>
    <t>Bálint Csaba</t>
  </si>
  <si>
    <t>Pintér Piroska</t>
  </si>
  <si>
    <t>Papp Fanni</t>
  </si>
  <si>
    <t>Varga Olga</t>
  </si>
  <si>
    <t>Rácz Dóra</t>
  </si>
  <si>
    <t>Antal István</t>
  </si>
  <si>
    <t>Varga Hanna</t>
  </si>
  <si>
    <t>Barta Tamás</t>
  </si>
  <si>
    <t>Halász Csaba</t>
  </si>
  <si>
    <t>Somogyi Krisztina</t>
  </si>
  <si>
    <t>Halász Boglárka</t>
  </si>
  <si>
    <t>Pataki Ferenc</t>
  </si>
  <si>
    <t>Kiss Helga</t>
  </si>
  <si>
    <t>György Szabolcs</t>
  </si>
  <si>
    <t>Somogyi Péter</t>
  </si>
  <si>
    <t>Barta Eszter</t>
  </si>
  <si>
    <t>György Nóra</t>
  </si>
  <si>
    <t>György Réka</t>
  </si>
  <si>
    <t>Molnár Imre</t>
  </si>
  <si>
    <t>Magyar Levente</t>
  </si>
  <si>
    <t>Pál Nóra</t>
  </si>
  <si>
    <t>Kiss Sándor</t>
  </si>
  <si>
    <t>Rácz Szabolcs</t>
  </si>
  <si>
    <t>Vass Tamás</t>
  </si>
  <si>
    <t>Halász Bence</t>
  </si>
  <si>
    <t>Bognár Mária</t>
  </si>
  <si>
    <t>Németh János</t>
  </si>
  <si>
    <t>Pataki Sándor</t>
  </si>
  <si>
    <t>Bognár József</t>
  </si>
  <si>
    <t>Béres Bence</t>
  </si>
  <si>
    <t>Lakatos Orsolya</t>
  </si>
  <si>
    <t>György Miklós</t>
  </si>
  <si>
    <t>Barta József</t>
  </si>
  <si>
    <t>Szabó Erzsébet</t>
  </si>
  <si>
    <t>Pál Szabolcs</t>
  </si>
  <si>
    <t>Kiss Szabolcs</t>
  </si>
  <si>
    <t>Pál Réka</t>
  </si>
  <si>
    <t>Farkas Orsolya</t>
  </si>
  <si>
    <t>Tóth László</t>
  </si>
  <si>
    <t>Balogh Boglárka</t>
  </si>
  <si>
    <t>Vass Helga</t>
  </si>
  <si>
    <t>Antal Ferenc</t>
  </si>
  <si>
    <t>Varga Szabolcs</t>
  </si>
  <si>
    <t>Halász Péter</t>
  </si>
  <si>
    <t>Balogh Gergely</t>
  </si>
  <si>
    <t>Magyar Piroska</t>
  </si>
  <si>
    <t>Kocsis Tímea</t>
  </si>
  <si>
    <t>Béres Olga</t>
  </si>
  <si>
    <t>Pintér Róbert</t>
  </si>
  <si>
    <t>Pintér Boglárka</t>
  </si>
  <si>
    <t>Antal Csaba</t>
  </si>
  <si>
    <t>Juhász Zsófia</t>
  </si>
  <si>
    <t>Veres Boglárka</t>
  </si>
  <si>
    <t>Major Szabolcs</t>
  </si>
  <si>
    <t>Halász Mária</t>
  </si>
  <si>
    <t>Mészáros Réka</t>
  </si>
  <si>
    <t>Papp Róbert</t>
  </si>
  <si>
    <t>Kocsis Hanna</t>
  </si>
  <si>
    <t>Orosz Sándor</t>
  </si>
  <si>
    <t>Bálint Tímea</t>
  </si>
  <si>
    <t>Orosz Szabolcs</t>
  </si>
  <si>
    <t>Vass Tímea</t>
  </si>
  <si>
    <t>Antal Miklós</t>
  </si>
  <si>
    <t>Somogyi Erzsébet</t>
  </si>
  <si>
    <t>Takács Fanni</t>
  </si>
  <si>
    <t>Rácz Gergely</t>
  </si>
  <si>
    <t>Horváth Sándor</t>
  </si>
  <si>
    <t>Magyar Orsolya</t>
  </si>
  <si>
    <t>Varga Zoltán</t>
  </si>
  <si>
    <t>Pintér Tímea</t>
  </si>
  <si>
    <t>Barta Zoltán</t>
  </si>
  <si>
    <t>Halász Orsolya</t>
  </si>
  <si>
    <t>Rácz Nóra</t>
  </si>
  <si>
    <t>Veres Mária</t>
  </si>
  <si>
    <t>György Orsolya</t>
  </si>
  <si>
    <t>Simon Zsófia</t>
  </si>
  <si>
    <t>Varga János</t>
  </si>
  <si>
    <t>Vass Dóra</t>
  </si>
  <si>
    <t>Horváth Hanna</t>
  </si>
  <si>
    <t>Horváth Levente</t>
  </si>
  <si>
    <t>Vass Nikolett</t>
  </si>
  <si>
    <t>Barta Hanna</t>
  </si>
  <si>
    <t>Török Eszter</t>
  </si>
  <si>
    <t>Farkas Nikolett</t>
  </si>
  <si>
    <t>Somogyi Tamás</t>
  </si>
  <si>
    <t>Bognár Levente</t>
  </si>
  <si>
    <t>Kocsis Róbert</t>
  </si>
  <si>
    <t>Kiss Tímea</t>
  </si>
  <si>
    <t>Barta Anna</t>
  </si>
  <si>
    <t>Horváth Zsófia</t>
  </si>
  <si>
    <t>Major Ádám</t>
  </si>
  <si>
    <t>Török Péter</t>
  </si>
  <si>
    <t>Barta Csaba</t>
  </si>
  <si>
    <t>Kovács Krisztina</t>
  </si>
  <si>
    <t>Varga Gergely</t>
  </si>
  <si>
    <t>Juhász Orsolya</t>
  </si>
  <si>
    <t>Horváth Orsolya</t>
  </si>
  <si>
    <t>Vass Boglárka</t>
  </si>
  <si>
    <t>Varga Gábor</t>
  </si>
  <si>
    <t>Halász Dóra</t>
  </si>
  <si>
    <t>Bognár Csilla</t>
  </si>
  <si>
    <t>Kocsis Dóra</t>
  </si>
  <si>
    <t>Lakatos Nikolett</t>
  </si>
  <si>
    <t>Fehér Boglárka</t>
  </si>
  <si>
    <t>Magyar Nikolett</t>
  </si>
  <si>
    <t>Horváth Róbert</t>
  </si>
  <si>
    <t>Simon Mária</t>
  </si>
  <si>
    <t>Tóth Ádám</t>
  </si>
  <si>
    <t>Farkas Tímea</t>
  </si>
  <si>
    <t>Németh Mária</t>
  </si>
  <si>
    <t>Pataki Piroska</t>
  </si>
  <si>
    <t>Veres Miklós</t>
  </si>
  <si>
    <t>Fekete Csilla</t>
  </si>
  <si>
    <t>Tóth Mária</t>
  </si>
  <si>
    <t>Somogyi Dóra</t>
  </si>
  <si>
    <t>Papp Erzsébet</t>
  </si>
  <si>
    <t>Tóth Ferenc</t>
  </si>
  <si>
    <t>Balogh János</t>
  </si>
  <si>
    <t>Balogh Imre</t>
  </si>
  <si>
    <t>Halász Levente</t>
  </si>
  <si>
    <t>Kiss Réka</t>
  </si>
  <si>
    <t>Nagy Tamás</t>
  </si>
  <si>
    <t>Balogh Miklós</t>
  </si>
  <si>
    <t>Horváth Eszter</t>
  </si>
  <si>
    <t>Vass Szabolcs</t>
  </si>
  <si>
    <t>Kiss Péter</t>
  </si>
  <si>
    <t>Juhász Tamás</t>
  </si>
  <si>
    <t>Juhász József</t>
  </si>
  <si>
    <t>Magyar Boglárka</t>
  </si>
  <si>
    <t>Béres Boglárka</t>
  </si>
  <si>
    <t>Nagy Katalin</t>
  </si>
  <si>
    <t>Simon Péter</t>
  </si>
  <si>
    <t>Kovács Bence</t>
  </si>
  <si>
    <t>Horváth Miklós</t>
  </si>
  <si>
    <t>Veres Hanna</t>
  </si>
  <si>
    <t>Antal Zoltán</t>
  </si>
  <si>
    <t>Pál Bence</t>
  </si>
  <si>
    <t>Pál Anna</t>
  </si>
  <si>
    <t>Balogh Erzsébet</t>
  </si>
  <si>
    <t>Tóth Levente</t>
  </si>
  <si>
    <t>Antal Helga</t>
  </si>
  <si>
    <t>Gulyás Fanni</t>
  </si>
  <si>
    <t>Béres József</t>
  </si>
  <si>
    <t>Major László</t>
  </si>
  <si>
    <t>Halász Gábor</t>
  </si>
  <si>
    <t>Somogyi Katalin</t>
  </si>
  <si>
    <t>Halász Zsófia</t>
  </si>
  <si>
    <t>Magyar János</t>
  </si>
  <si>
    <t>Balogh Péter</t>
  </si>
  <si>
    <t>Bognár Tamás</t>
  </si>
  <si>
    <t>Bálint Orsolya</t>
  </si>
  <si>
    <t>Vass Dorottya</t>
  </si>
  <si>
    <t>Gulyás József</t>
  </si>
  <si>
    <t>Mészáros Ferenc</t>
  </si>
  <si>
    <t>Papp Gábor</t>
  </si>
  <si>
    <t>Németh Nikolett</t>
  </si>
  <si>
    <t>Kiss Mária</t>
  </si>
  <si>
    <t>Pál Helga</t>
  </si>
  <si>
    <t>Béres János</t>
  </si>
  <si>
    <t>Takács Hanna</t>
  </si>
  <si>
    <t>Juhász Imre</t>
  </si>
  <si>
    <t>Béres Szabolcs</t>
  </si>
  <si>
    <t>Bálint Ferenc</t>
  </si>
  <si>
    <t>Halász Gergely</t>
  </si>
  <si>
    <t>Takács Orsolya</t>
  </si>
  <si>
    <t>Major Róbert</t>
  </si>
  <si>
    <t>Illés Tamás</t>
  </si>
  <si>
    <t>Bognár Helga</t>
  </si>
  <si>
    <t>Halász József</t>
  </si>
  <si>
    <t>Kiss István</t>
  </si>
  <si>
    <t>Pál Tímea</t>
  </si>
  <si>
    <t>Takács Nikolett</t>
  </si>
  <si>
    <t>Antal Ádám</t>
  </si>
  <si>
    <t>Illés Levente</t>
  </si>
  <si>
    <t>Major Orsolya</t>
  </si>
  <si>
    <t>Pataki Gergely</t>
  </si>
  <si>
    <t>Béres Fanni</t>
  </si>
  <si>
    <t>Kovács Boglárka</t>
  </si>
  <si>
    <t>Nagy Helga</t>
  </si>
  <si>
    <t>Pataki Ádám</t>
  </si>
  <si>
    <t>Veres Gergely</t>
  </si>
  <si>
    <t>Szabó Szabolcs</t>
  </si>
  <si>
    <t>Bognár Ferenc</t>
  </si>
  <si>
    <t>Balogh Bence</t>
  </si>
  <si>
    <t>Simon Nóra</t>
  </si>
  <si>
    <t>Bálint Krisztina</t>
  </si>
  <si>
    <t>Pál Gergely</t>
  </si>
  <si>
    <t>Illés Anna</t>
  </si>
  <si>
    <t>Veres Róbert</t>
  </si>
  <si>
    <t>Németh Dóra</t>
  </si>
  <si>
    <t>Szabó Anna</t>
  </si>
  <si>
    <t>Pál Zsófia</t>
  </si>
  <si>
    <t>Molnár János</t>
  </si>
  <si>
    <t>Török Gábor</t>
  </si>
  <si>
    <t>Mészáros Dóra</t>
  </si>
  <si>
    <t>Pataki Réka</t>
  </si>
  <si>
    <t>Farkas Gábor</t>
  </si>
  <si>
    <t>Fekete Gergely</t>
  </si>
  <si>
    <t>Major Réka</t>
  </si>
  <si>
    <t>Bálint Erzsébet</t>
  </si>
  <si>
    <t>Simon Levente</t>
  </si>
  <si>
    <t>Varga Eszter</t>
  </si>
  <si>
    <t>Vass Zoltán</t>
  </si>
  <si>
    <t>Kocsis Réka</t>
  </si>
  <si>
    <t>Major Imre</t>
  </si>
  <si>
    <t>Illés Mária</t>
  </si>
  <si>
    <t>Gulyás Olga</t>
  </si>
  <si>
    <t>Balogh Tímea</t>
  </si>
  <si>
    <t>Fekete Tímea</t>
  </si>
  <si>
    <t>Rácz Dorottya</t>
  </si>
  <si>
    <t>Farkas József</t>
  </si>
  <si>
    <t>Barta Piroska</t>
  </si>
  <si>
    <t>Fehér Gergely</t>
  </si>
  <si>
    <t>Tóth Gábor</t>
  </si>
  <si>
    <t>Béres Sándor</t>
  </si>
  <si>
    <t>Lakatos Dóra</t>
  </si>
  <si>
    <t>Fekete József</t>
  </si>
  <si>
    <t>Nagy Ádám</t>
  </si>
  <si>
    <t>Kovács János</t>
  </si>
  <si>
    <t>Lakatos Krisztina</t>
  </si>
  <si>
    <t>Molnár Szabolcs</t>
  </si>
  <si>
    <t>Pataki Anna</t>
  </si>
  <si>
    <t>Magyar Ádám</t>
  </si>
  <si>
    <t>György Katalin</t>
  </si>
  <si>
    <t>Gulyás Szabolcs</t>
  </si>
  <si>
    <t>Juhász Fanni</t>
  </si>
  <si>
    <t>Juhász Boglárka</t>
  </si>
  <si>
    <t>Török Nóra</t>
  </si>
  <si>
    <t>Béres Hanna</t>
  </si>
  <si>
    <t>Szabó Katalin</t>
  </si>
  <si>
    <t>Lakatos Fanni</t>
  </si>
  <si>
    <t>Pataki Eszter</t>
  </si>
  <si>
    <t>Papp Tímea</t>
  </si>
  <si>
    <t>Illés Olga</t>
  </si>
  <si>
    <t>Szabó Nóra</t>
  </si>
  <si>
    <t>Pál Krisztina</t>
  </si>
  <si>
    <t>Varga Réka</t>
  </si>
  <si>
    <t>Béres Miklós</t>
  </si>
  <si>
    <t>Nagy Sándor</t>
  </si>
  <si>
    <t>Papp László</t>
  </si>
  <si>
    <t>Mészáros Eszter</t>
  </si>
  <si>
    <t>Béres Helga</t>
  </si>
  <si>
    <t>Fehér Gábor</t>
  </si>
  <si>
    <t>Takács Miklós</t>
  </si>
  <si>
    <t>Kiss Miklós</t>
  </si>
  <si>
    <t>Simon Hanna</t>
  </si>
  <si>
    <t>Papp Mária</t>
  </si>
  <si>
    <t>Mészáros Tamás</t>
  </si>
  <si>
    <t>Kiss Tamás</t>
  </si>
  <si>
    <t>Pál Dóra</t>
  </si>
  <si>
    <t>Farkas Nóra</t>
  </si>
  <si>
    <t>Takács Piroska</t>
  </si>
  <si>
    <t>Mészáros János</t>
  </si>
  <si>
    <t>Fekete Gábor</t>
  </si>
  <si>
    <t>Balogh Csilla</t>
  </si>
  <si>
    <t>Orosz János</t>
  </si>
  <si>
    <t>Simon Tamás</t>
  </si>
  <si>
    <t>Varga László</t>
  </si>
  <si>
    <t>Béres Tamás</t>
  </si>
  <si>
    <t>Simon János</t>
  </si>
  <si>
    <t>Rácz Anna</t>
  </si>
  <si>
    <t>Fekete Eszter</t>
  </si>
  <si>
    <t>Fekete Krisztina</t>
  </si>
  <si>
    <t>Papp János</t>
  </si>
  <si>
    <t>Fekete Ádám</t>
  </si>
  <si>
    <t>Bognár Hanna</t>
  </si>
  <si>
    <t>Papp Ferenc</t>
  </si>
  <si>
    <t>Veres Réka</t>
  </si>
  <si>
    <t>György László</t>
  </si>
  <si>
    <t>Juhász Hanna</t>
  </si>
  <si>
    <t>Mészáros Piroska</t>
  </si>
  <si>
    <t>Balogh Mária</t>
  </si>
  <si>
    <t>Gulyás Gábor</t>
  </si>
  <si>
    <t>Illés Imre</t>
  </si>
  <si>
    <t>Rácz Imre</t>
  </si>
  <si>
    <t>Kocsis Erzsébet</t>
  </si>
  <si>
    <t>Major Csaba</t>
  </si>
  <si>
    <t>Somogyi Csaba</t>
  </si>
  <si>
    <t>Bálint Helga</t>
  </si>
  <si>
    <t>Vass Orsolya</t>
  </si>
  <si>
    <t>Kocsis Csilla</t>
  </si>
  <si>
    <t>Fehér István</t>
  </si>
  <si>
    <t>Gulyás Orsolya</t>
  </si>
  <si>
    <t>Varga Zsófia</t>
  </si>
  <si>
    <t>Halász Hanna</t>
  </si>
  <si>
    <t>Pintér Zoltán</t>
  </si>
  <si>
    <t>Németh Eszter</t>
  </si>
  <si>
    <t>Juhász Tímea</t>
  </si>
  <si>
    <t>Barta Mária</t>
  </si>
  <si>
    <t>Molnár Fanni</t>
  </si>
  <si>
    <t>Béres Imre</t>
  </si>
  <si>
    <t>Béres Csaba</t>
  </si>
  <si>
    <t>Fekete Hanna</t>
  </si>
  <si>
    <t>Pintér Orsolya</t>
  </si>
  <si>
    <t>Orosz Piroska</t>
  </si>
  <si>
    <t>Török Zsófia</t>
  </si>
  <si>
    <t>Kiss Dóra</t>
  </si>
  <si>
    <t>Kiss Nóra</t>
  </si>
  <si>
    <t>Antal János</t>
  </si>
  <si>
    <t>Szabó János</t>
  </si>
  <si>
    <t>Magyar Csaba</t>
  </si>
  <si>
    <t>Varga Helga</t>
  </si>
  <si>
    <t>Nagy Csaba</t>
  </si>
  <si>
    <t>Török László</t>
  </si>
  <si>
    <t>Fekete Erzsébet</t>
  </si>
  <si>
    <t>Pál János</t>
  </si>
  <si>
    <t>Kovács Szabolcs</t>
  </si>
  <si>
    <t>Bálint László</t>
  </si>
  <si>
    <t>Nagy Eszter</t>
  </si>
  <si>
    <t>Fehér Nikolett</t>
  </si>
  <si>
    <t>Juhász Ferenc</t>
  </si>
  <si>
    <t>Major Gergely</t>
  </si>
  <si>
    <t>Major Nóra</t>
  </si>
  <si>
    <t>Halász Szabolcs</t>
  </si>
  <si>
    <t>Nagy Tímea</t>
  </si>
  <si>
    <t>Molnár Tímea</t>
  </si>
  <si>
    <t>Lakatos Tímea</t>
  </si>
  <si>
    <t>Bognár Sándor</t>
  </si>
  <si>
    <t>Béres Erzsébet</t>
  </si>
  <si>
    <t>Simon Tímea</t>
  </si>
  <si>
    <t>Juhász Ádám</t>
  </si>
  <si>
    <t>Kocsis Boglárka</t>
  </si>
  <si>
    <t>Farkas Piroska</t>
  </si>
  <si>
    <t>Bognár Dóra</t>
  </si>
  <si>
    <t>Somogyi Helga</t>
  </si>
  <si>
    <t>Antal Tamás</t>
  </si>
  <si>
    <t>Juhász Nikolett</t>
  </si>
  <si>
    <t>Fehér Csilla</t>
  </si>
  <si>
    <t>Halász Nikolett</t>
  </si>
  <si>
    <t>Mészáros István</t>
  </si>
  <si>
    <t>Bálint János</t>
  </si>
  <si>
    <t>Rácz Boglárka</t>
  </si>
  <si>
    <t>Szabó László</t>
  </si>
  <si>
    <t>Kocsis Csaba</t>
  </si>
  <si>
    <t>Magyar Katalin</t>
  </si>
  <si>
    <t>Illés János</t>
  </si>
  <si>
    <t>Pataki Katalin</t>
  </si>
  <si>
    <t>György István</t>
  </si>
  <si>
    <t>György János</t>
  </si>
  <si>
    <t>Horváth István</t>
  </si>
  <si>
    <t>Kovács Fanni</t>
  </si>
  <si>
    <t>Kiss Levente</t>
  </si>
  <si>
    <t>Pintér József</t>
  </si>
  <si>
    <t>Németh Ádám</t>
  </si>
  <si>
    <t>Pintér Gábor</t>
  </si>
  <si>
    <t>Veres Eszter</t>
  </si>
  <si>
    <t>Rácz Helga</t>
  </si>
  <si>
    <t>Veres László</t>
  </si>
  <si>
    <t>Vass Csilla</t>
  </si>
  <si>
    <t>Balogh Hanna</t>
  </si>
  <si>
    <t>Antal Dorottya</t>
  </si>
  <si>
    <t>Pál Boglárka</t>
  </si>
  <si>
    <t>Lakatos Bence</t>
  </si>
  <si>
    <t>Orosz Péter</t>
  </si>
  <si>
    <t>Pataki Csaba</t>
  </si>
  <si>
    <t>Fehér Róbert</t>
  </si>
  <si>
    <t>Tóth Helga</t>
  </si>
  <si>
    <t>Rácz László</t>
  </si>
  <si>
    <t>Vass Krisztina</t>
  </si>
  <si>
    <t>Juhász Mária</t>
  </si>
  <si>
    <t>Gulyás Sándor</t>
  </si>
  <si>
    <t>György Fanni</t>
  </si>
  <si>
    <t>Molnár Bence</t>
  </si>
  <si>
    <t>Vass Katalin</t>
  </si>
  <si>
    <t>Veres Dorottya</t>
  </si>
  <si>
    <t>Magyar Csilla</t>
  </si>
  <si>
    <t>Illés Sándor</t>
  </si>
  <si>
    <t>Magyar Ferenc</t>
  </si>
  <si>
    <t>Molnár Gergely</t>
  </si>
  <si>
    <t>Orosz Dóra</t>
  </si>
  <si>
    <t>Bognár Dorottya</t>
  </si>
  <si>
    <t>Gulyás Bence</t>
  </si>
  <si>
    <t>Takács Dóra</t>
  </si>
  <si>
    <t>Papp Csilla</t>
  </si>
  <si>
    <t>Farkas István</t>
  </si>
  <si>
    <t>Kocsis Katalin</t>
  </si>
  <si>
    <t>Illés Krisztina</t>
  </si>
  <si>
    <t>Nagy Mária</t>
  </si>
  <si>
    <t>Veres Olga</t>
  </si>
  <si>
    <t>Nagy Zoltán</t>
  </si>
  <si>
    <t>György Csilla</t>
  </si>
  <si>
    <t>Orosz Tímea</t>
  </si>
  <si>
    <t>Németh Zsófia</t>
  </si>
  <si>
    <t>György Csaba</t>
  </si>
  <si>
    <t>Pintér Erzsébet</t>
  </si>
  <si>
    <t>Vass Olga</t>
  </si>
  <si>
    <t>Papp Ádám</t>
  </si>
  <si>
    <t>Magyar Fanni</t>
  </si>
  <si>
    <t>Orosz Nikolett</t>
  </si>
  <si>
    <t>Takács Bence</t>
  </si>
  <si>
    <t>Bálint Fanni</t>
  </si>
  <si>
    <t>Vass Péter</t>
  </si>
  <si>
    <t>Kiss Fanni</t>
  </si>
  <si>
    <t>Simon Csilla</t>
  </si>
  <si>
    <t>Lakatos Helga</t>
  </si>
  <si>
    <t>Magyar Tamás</t>
  </si>
  <si>
    <t>Bognár János</t>
  </si>
  <si>
    <t>Orosz József</t>
  </si>
  <si>
    <t>Vass Csaba</t>
  </si>
  <si>
    <t>Simon Piroska</t>
  </si>
  <si>
    <t>Béres Réka</t>
  </si>
  <si>
    <t>Lakatos Dorottya</t>
  </si>
  <si>
    <t>Kiss Piroska</t>
  </si>
  <si>
    <t>Fekete Olga</t>
  </si>
  <si>
    <t>Illés Ádám</t>
  </si>
  <si>
    <t>Pataki József</t>
  </si>
  <si>
    <t>Bognár Orsolya</t>
  </si>
  <si>
    <t>Németh Nóra</t>
  </si>
  <si>
    <t>Pintér Réka</t>
  </si>
  <si>
    <t>Kovács Csaba</t>
  </si>
  <si>
    <t>Szabó Gergely</t>
  </si>
  <si>
    <t>Lakatos László</t>
  </si>
  <si>
    <t>Németh Réka</t>
  </si>
  <si>
    <t>Somogyi Réka</t>
  </si>
  <si>
    <t>Simon Szabolcs</t>
  </si>
  <si>
    <t>Magyar Imre</t>
  </si>
  <si>
    <t>Török Szabolcs</t>
  </si>
  <si>
    <t>Török István</t>
  </si>
  <si>
    <t>Tóth Imre</t>
  </si>
  <si>
    <t>Orosz Csilla</t>
  </si>
  <si>
    <t>Gulyás Eszter</t>
  </si>
  <si>
    <t>Vass Réka</t>
  </si>
  <si>
    <t>Magyar Erzsébet</t>
  </si>
  <si>
    <t>Pataki Krisztina</t>
  </si>
  <si>
    <t>Bognár Fanni</t>
  </si>
  <si>
    <t>Illés Erzsébet</t>
  </si>
  <si>
    <t>Pintér Krisztina</t>
  </si>
  <si>
    <t>György Péter</t>
  </si>
  <si>
    <t>Rácz Miklós</t>
  </si>
  <si>
    <t>Tóth Bence</t>
  </si>
  <si>
    <t>Németh Levente</t>
  </si>
  <si>
    <t>Pál Ferenc</t>
  </si>
  <si>
    <t>Németh Erzsébet</t>
  </si>
  <si>
    <t>Kocsis Helga</t>
  </si>
  <si>
    <t>Takács Tímea</t>
  </si>
  <si>
    <t>Antal Anna</t>
  </si>
  <si>
    <t>Bálint Miklós</t>
  </si>
  <si>
    <t>Varga István</t>
  </si>
  <si>
    <t>Pál Csilla</t>
  </si>
  <si>
    <t>Somogyi Zsófia</t>
  </si>
  <si>
    <t>Tóth Csaba</t>
  </si>
  <si>
    <t>Papp Tamás</t>
  </si>
  <si>
    <t>Lakatos Gábor</t>
  </si>
  <si>
    <t>Takács Helga</t>
  </si>
  <si>
    <t>Béres Gábor</t>
  </si>
  <si>
    <t>Somogyi Olga</t>
  </si>
  <si>
    <t>Halász Róbert</t>
  </si>
  <si>
    <t>Juhász László</t>
  </si>
  <si>
    <t>Balogh Zoltán</t>
  </si>
  <si>
    <t>88. Készíts el egy táblázatot, ami tartalmazza, hogy bizonyos elixírekhez hány figura tartozik.</t>
  </si>
  <si>
    <t>89. Bővítsd a táblázatot és add meg az egy elixír kategóriába tartozó figurák átlagos életerejét.</t>
  </si>
  <si>
    <t>Figurák száma</t>
  </si>
  <si>
    <t>Életerő átlag</t>
  </si>
  <si>
    <t>90. Készíts a figurák számából oszlop diagramot.</t>
  </si>
  <si>
    <t>91. Készíts a figurák számából arányt mutató diagramot (kör).</t>
  </si>
  <si>
    <t>93. Készíts a két adatból kobminált diagramot.</t>
  </si>
  <si>
    <t>Állítgasd a diagram megjelenését (méret, színek, betűtípusok, feliratok).</t>
  </si>
  <si>
    <t>92. Készíts a figurák átlagos életerejéből vonaldiagramot és tegyél rá trendvonalat!</t>
  </si>
  <si>
    <t>Sorcímkék</t>
  </si>
  <si>
    <t>Végösszeg</t>
  </si>
  <si>
    <t>Mennyiség / Elixír</t>
  </si>
  <si>
    <t>Összeg / Életerő</t>
  </si>
  <si>
    <t>Átlag / Életerő</t>
  </si>
  <si>
    <t>Maximum / Sebzés</t>
  </si>
  <si>
    <t>Összeg / Darabszám</t>
  </si>
  <si>
    <t>95. Készíts el egy kimutatást, ami tartalmazza, hogy bizonyos elixírekhez hány figura tartozik, ezeknek mi az átlagos életereje, mi a maximális sebzése és mi az összes darabszáma.</t>
  </si>
  <si>
    <t>94. Készíts el egy kimutatást, ami tartalmazza, hogy bizonyos elixírhez tartozó figurák összesen mennyi életerővel rendelkeznek.</t>
  </si>
  <si>
    <t>96. Készíts kimutatást, ami az előző feladatra még "rátesz" egy darabszám szűrőt! Tehát csak a kiválasztott darabszámú figurákról készíti el a kimutatást!</t>
  </si>
  <si>
    <t>98. Állítsd be, hogy a táblázat fejléce minden oldalon szerepeljen! (Lapelrendezés/Nyomtatási címek menü)</t>
  </si>
  <si>
    <t>99. Állíts be, hogy a láblécben látszódjon a dokumentum neve és a nyomtatás ideje. (Lapelrendezés/Oldalbeállítás/Egyéni élőláb)</t>
  </si>
  <si>
    <t>97. Állítsd át a nyomtatási képen a méretet úgy, hogy az szélességben kitöltse a teljes oldalt! (CTRL+P / Oldalbeállítás / Kb. 80%)</t>
  </si>
  <si>
    <t>100. Állítsd be, hogy ezek a feladat leírások ne látszódjanak a nyomtatási képen! (Lapelrendezés/Nyomtatási terület)</t>
  </si>
  <si>
    <t>Ugye tudod, hogy manapság nem kell feltétlenül papírlapra nyomtatni, sokszor elég a PDF is!</t>
  </si>
  <si>
    <t>14. Másold le a A6:B7 tartományt az A10-zel kezdődő tartományba!</t>
  </si>
  <si>
    <t>19. Szúrj be 4 sort az 10-es sor elé!</t>
  </si>
  <si>
    <t>Ha a táblázat az első sorban vagy ahhoz közel kezdősik: fejléc rögzítés</t>
  </si>
  <si>
    <t xml:space="preserve">28. A 18. sorban összesítsük az adatokat (Elixír, Életerő, Sebzés, Darabszám)! </t>
  </si>
  <si>
    <t>29. A 19. sorban átlagoljuk az adatokat (Elixír, Életerő, Sebzés, Darabszám)!</t>
  </si>
  <si>
    <t>Egyedileg kiválasztott adatok leszűrése (pl. 81és 688 életerő)</t>
  </si>
  <si>
    <t>60. Ki van töltve minden cella? (segítség: érteni kell a DARAB, DARAB2 közötti különbséget, plusz HA függvény)</t>
  </si>
  <si>
    <t>68. A "Goblinok" átlagos sebzése (segédoszlop és SZÖVEG.KERES függvény szükséges)</t>
  </si>
  <si>
    <t>Először alakítsuk át a dátumokat számmá: 2024.09.01 - 45536, 2025.06.10 - 45818, majd generáljunk egy véletlenszámot e kettő között a VÉLETLEN.KÖZÖTT(45536,45818) módon, végül ez a cellát állítsuk át dátum formátummá és másoljuk.</t>
  </si>
  <si>
    <t>Ne feledd el, hogy az Excel érzékeny a nyelvi könyzetre!</t>
  </si>
  <si>
    <t>Tehát oda kell figyelni, hogy a TE Exceled</t>
  </si>
  <si>
    <t>- beszél-e magyarul?</t>
  </si>
  <si>
    <t>- a függvényekben a paramétereket vesszővel, vagy pontosvesszővel választja el?</t>
  </si>
  <si>
    <t>- a számoknál a tizedes értéket ponttal vagy vesszővel jelöli?</t>
  </si>
  <si>
    <t>Ezeket vedd figyelembe és gondold át, ha úgy látod, hogy valamelyik megoldás nem akar működni!</t>
  </si>
  <si>
    <t>Jó gyakorlást!</t>
  </si>
  <si>
    <t>https://info-alapismeretek.hu/</t>
  </si>
  <si>
    <t>86. Hányadik sorban üres először a cella az E oszlopban!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</si>
</sst>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#,##0\ [$€-1]"/>
    <numFmt numFmtId="166" formatCode="#\-##\-#"/>
    <numFmt numFmtId="167" formatCode="\+#\ \(##\)\ ###\ ###"/>
    <numFmt numFmtId="168" formatCode="#.00\ &quot;m/s&quot;"/>
    <numFmt numFmtId="169" formatCode="&quot;H-&quot;#"/>
    <numFmt numFmtId="170" formatCode="#\ &quot;Ft/EUR&quot;"/>
    <numFmt numFmtId="171" formatCode="yyyy\-mm\-dd;@"/>
  </numFmts>
  <fonts count="1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vertAlign val="superscript"/>
      <sz val="11"/>
      <color rgb="FFFFFF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9" tint="0.59999389629810485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</cellStyleXfs>
  <cellXfs count="108">
    <xf numFmtId="0" fontId="0" fillId="0" borderId="0" xfId="0"/>
    <xf numFmtId="0" fontId="7" fillId="0" borderId="0" xfId="0" applyFont="1"/>
    <xf numFmtId="3" fontId="0" fillId="0" borderId="0" xfId="0" applyNumberFormat="1"/>
    <xf numFmtId="0" fontId="0" fillId="0" borderId="1" xfId="0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1" xfId="1" applyNumberFormat="1" applyFont="1" applyBorder="1"/>
    <xf numFmtId="164" fontId="0" fillId="0" borderId="6" xfId="1" applyNumberFormat="1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0" xfId="1" applyNumberFormat="1" applyFont="1"/>
    <xf numFmtId="0" fontId="8" fillId="2" borderId="13" xfId="0" applyFont="1" applyFill="1" applyBorder="1" applyAlignment="1">
      <alignment horizontal="left"/>
    </xf>
    <xf numFmtId="164" fontId="8" fillId="2" borderId="14" xfId="1" applyNumberFormat="1" applyFont="1" applyFill="1" applyBorder="1" applyAlignment="1">
      <alignment horizontal="center"/>
    </xf>
    <xf numFmtId="164" fontId="8" fillId="2" borderId="15" xfId="1" applyNumberFormat="1" applyFont="1" applyFill="1" applyBorder="1" applyAlignment="1">
      <alignment horizontal="center"/>
    </xf>
    <xf numFmtId="0" fontId="0" fillId="3" borderId="10" xfId="0" applyFill="1" applyBorder="1"/>
    <xf numFmtId="0" fontId="0" fillId="3" borderId="5" xfId="0" applyFill="1" applyBorder="1"/>
    <xf numFmtId="0" fontId="0" fillId="3" borderId="7" xfId="0" applyFill="1" applyBorder="1"/>
    <xf numFmtId="164" fontId="4" fillId="0" borderId="11" xfId="1" applyNumberFormat="1" applyFont="1" applyBorder="1"/>
    <xf numFmtId="164" fontId="4" fillId="0" borderId="1" xfId="1" applyNumberFormat="1" applyFont="1" applyBorder="1"/>
    <xf numFmtId="164" fontId="4" fillId="0" borderId="8" xfId="1" applyNumberFormat="1" applyFont="1" applyBorder="1"/>
    <xf numFmtId="164" fontId="4" fillId="0" borderId="0" xfId="1" applyNumberFormat="1" applyFont="1"/>
    <xf numFmtId="0" fontId="4" fillId="4" borderId="0" xfId="0" applyFont="1" applyFill="1"/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7" fillId="4" borderId="0" xfId="0" quotePrefix="1" applyFont="1" applyFill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/>
    <xf numFmtId="0" fontId="9" fillId="5" borderId="0" xfId="0" applyFont="1" applyFill="1"/>
    <xf numFmtId="0" fontId="4" fillId="5" borderId="0" xfId="0" applyFont="1" applyFill="1"/>
    <xf numFmtId="0" fontId="4" fillId="4" borderId="0" xfId="0" applyFont="1" applyFill="1" applyAlignment="1">
      <alignment wrapText="1"/>
    </xf>
    <xf numFmtId="0" fontId="10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0" borderId="16" xfId="3" applyFont="1" applyBorder="1"/>
    <xf numFmtId="0" fontId="0" fillId="0" borderId="11" xfId="3" applyFont="1" applyBorder="1"/>
    <xf numFmtId="0" fontId="0" fillId="0" borderId="17" xfId="3" applyFont="1" applyBorder="1"/>
    <xf numFmtId="0" fontId="0" fillId="0" borderId="1" xfId="3" applyFont="1" applyBorder="1"/>
    <xf numFmtId="0" fontId="0" fillId="3" borderId="21" xfId="3" applyFont="1" applyFill="1" applyBorder="1" applyAlignment="1">
      <alignment horizontal="center"/>
    </xf>
    <xf numFmtId="0" fontId="0" fillId="3" borderId="22" xfId="3" applyFont="1" applyFill="1" applyBorder="1" applyAlignment="1">
      <alignment horizontal="center"/>
    </xf>
    <xf numFmtId="0" fontId="4" fillId="3" borderId="2" xfId="3" applyFont="1" applyFill="1" applyBorder="1" applyAlignment="1">
      <alignment horizontal="center"/>
    </xf>
    <xf numFmtId="0" fontId="0" fillId="5" borderId="0" xfId="0" applyFill="1"/>
    <xf numFmtId="0" fontId="0" fillId="3" borderId="24" xfId="3" applyFont="1" applyFill="1" applyBorder="1" applyAlignment="1">
      <alignment horizontal="center"/>
    </xf>
    <xf numFmtId="0" fontId="0" fillId="0" borderId="19" xfId="3" applyFont="1" applyBorder="1"/>
    <xf numFmtId="0" fontId="0" fillId="0" borderId="20" xfId="3" applyFont="1" applyBorder="1"/>
    <xf numFmtId="0" fontId="4" fillId="3" borderId="25" xfId="3" applyFont="1" applyFill="1" applyBorder="1" applyAlignment="1">
      <alignment horizontal="center"/>
    </xf>
    <xf numFmtId="0" fontId="4" fillId="0" borderId="26" xfId="3" applyFont="1" applyBorder="1"/>
    <xf numFmtId="0" fontId="4" fillId="0" borderId="3" xfId="3" applyFont="1" applyBorder="1"/>
    <xf numFmtId="0" fontId="4" fillId="0" borderId="4" xfId="3" applyFont="1" applyBorder="1"/>
    <xf numFmtId="0" fontId="4" fillId="3" borderId="23" xfId="3" applyFont="1" applyFill="1" applyBorder="1" applyAlignment="1">
      <alignment horizontal="center"/>
    </xf>
    <xf numFmtId="0" fontId="4" fillId="0" borderId="18" xfId="3" applyFont="1" applyBorder="1"/>
    <xf numFmtId="0" fontId="4" fillId="0" borderId="8" xfId="3" applyFont="1" applyBorder="1"/>
    <xf numFmtId="0" fontId="4" fillId="0" borderId="9" xfId="3" applyFont="1" applyBorder="1"/>
    <xf numFmtId="0" fontId="4" fillId="0" borderId="1" xfId="0" applyFont="1" applyBorder="1"/>
    <xf numFmtId="0" fontId="8" fillId="6" borderId="14" xfId="3" applyFont="1" applyFill="1" applyBorder="1" applyAlignment="1">
      <alignment horizontal="center"/>
    </xf>
    <xf numFmtId="165" fontId="5" fillId="0" borderId="0" xfId="0" applyNumberFormat="1" applyFont="1"/>
    <xf numFmtId="9" fontId="5" fillId="0" borderId="0" xfId="2" applyFont="1"/>
    <xf numFmtId="166" fontId="5" fillId="0" borderId="0" xfId="0" applyNumberFormat="1" applyFont="1"/>
    <xf numFmtId="167" fontId="5" fillId="0" borderId="0" xfId="0" applyNumberFormat="1" applyFont="1"/>
    <xf numFmtId="11" fontId="5" fillId="0" borderId="0" xfId="0" applyNumberFormat="1" applyFont="1"/>
    <xf numFmtId="168" fontId="5" fillId="0" borderId="0" xfId="0" applyNumberFormat="1" applyFont="1"/>
    <xf numFmtId="169" fontId="5" fillId="0" borderId="0" xfId="0" applyNumberFormat="1" applyFont="1"/>
    <xf numFmtId="0" fontId="8" fillId="7" borderId="1" xfId="0" applyFont="1" applyFill="1" applyBorder="1"/>
    <xf numFmtId="0" fontId="8" fillId="7" borderId="1" xfId="0" applyFont="1" applyFill="1" applyBorder="1" applyAlignment="1">
      <alignment horizontal="right"/>
    </xf>
    <xf numFmtId="0" fontId="0" fillId="4" borderId="0" xfId="0" quotePrefix="1" applyFill="1" applyAlignment="1">
      <alignment wrapText="1"/>
    </xf>
    <xf numFmtId="0" fontId="0" fillId="0" borderId="0" xfId="0" applyAlignment="1">
      <alignment wrapText="1"/>
    </xf>
    <xf numFmtId="0" fontId="13" fillId="5" borderId="0" xfId="0" applyFont="1" applyFill="1"/>
    <xf numFmtId="0" fontId="3" fillId="0" borderId="0" xfId="0" applyFont="1" applyAlignment="1">
      <alignment horizontal="right"/>
    </xf>
    <xf numFmtId="164" fontId="8" fillId="2" borderId="0" xfId="1" applyNumberFormat="1" applyFont="1" applyFill="1" applyBorder="1" applyAlignment="1">
      <alignment horizontal="center"/>
    </xf>
    <xf numFmtId="170" fontId="0" fillId="0" borderId="0" xfId="0" applyNumberFormat="1"/>
    <xf numFmtId="2" fontId="5" fillId="0" borderId="0" xfId="0" applyNumberFormat="1" applyFont="1"/>
    <xf numFmtId="43" fontId="5" fillId="0" borderId="0" xfId="1" applyFont="1"/>
    <xf numFmtId="0" fontId="10" fillId="4" borderId="0" xfId="0" quotePrefix="1" applyFont="1" applyFill="1" applyAlignment="1">
      <alignment wrapText="1"/>
    </xf>
    <xf numFmtId="164" fontId="0" fillId="0" borderId="0" xfId="1" applyNumberFormat="1" applyFont="1" applyBorder="1"/>
    <xf numFmtId="9" fontId="0" fillId="0" borderId="12" xfId="2" applyFont="1" applyBorder="1"/>
    <xf numFmtId="164" fontId="0" fillId="0" borderId="0" xfId="0" applyNumberFormat="1"/>
    <xf numFmtId="43" fontId="0" fillId="0" borderId="0" xfId="0" applyNumberFormat="1"/>
    <xf numFmtId="0" fontId="0" fillId="0" borderId="0" xfId="0" quotePrefix="1" applyAlignment="1">
      <alignment wrapText="1"/>
    </xf>
    <xf numFmtId="164" fontId="5" fillId="0" borderId="0" xfId="1" applyNumberFormat="1" applyFont="1"/>
    <xf numFmtId="164" fontId="14" fillId="0" borderId="0" xfId="1" applyNumberFormat="1" applyFont="1"/>
    <xf numFmtId="171" fontId="0" fillId="3" borderId="10" xfId="0" applyNumberFormat="1" applyFill="1" applyBorder="1"/>
    <xf numFmtId="171" fontId="0" fillId="3" borderId="27" xfId="0" applyNumberFormat="1" applyFill="1" applyBorder="1"/>
    <xf numFmtId="164" fontId="0" fillId="0" borderId="28" xfId="1" applyNumberFormat="1" applyFont="1" applyBorder="1"/>
    <xf numFmtId="0" fontId="0" fillId="4" borderId="0" xfId="0" quotePrefix="1" applyFill="1"/>
    <xf numFmtId="0" fontId="0" fillId="8" borderId="0" xfId="0" applyFill="1"/>
    <xf numFmtId="0" fontId="10" fillId="0" borderId="0" xfId="0" applyFont="1"/>
    <xf numFmtId="164" fontId="10" fillId="0" borderId="0" xfId="1" applyNumberFormat="1" applyFont="1"/>
    <xf numFmtId="171" fontId="0" fillId="0" borderId="11" xfId="1" applyNumberFormat="1" applyFont="1" applyBorder="1"/>
    <xf numFmtId="164" fontId="2" fillId="0" borderId="11" xfId="1" applyNumberFormat="1" applyFont="1" applyBorder="1"/>
    <xf numFmtId="9" fontId="2" fillId="0" borderId="11" xfId="2" applyFont="1" applyBorder="1"/>
    <xf numFmtId="14" fontId="0" fillId="0" borderId="0" xfId="0" applyNumberFormat="1"/>
    <xf numFmtId="0" fontId="0" fillId="0" borderId="1" xfId="0" applyBorder="1" applyAlignment="1">
      <alignment wrapText="1"/>
    </xf>
    <xf numFmtId="171" fontId="5" fillId="0" borderId="0" xfId="0" applyNumberFormat="1" applyFont="1"/>
    <xf numFmtId="164" fontId="5" fillId="0" borderId="0" xfId="1" quotePrefix="1" applyNumberFormat="1" applyFont="1"/>
    <xf numFmtId="171" fontId="5" fillId="0" borderId="0" xfId="1" applyNumberFormat="1" applyFont="1"/>
    <xf numFmtId="164" fontId="5" fillId="0" borderId="0" xfId="0" applyNumberFormat="1" applyFont="1"/>
    <xf numFmtId="0" fontId="10" fillId="5" borderId="0" xfId="0" applyFont="1" applyFill="1"/>
    <xf numFmtId="14" fontId="0" fillId="0" borderId="1" xfId="0" applyNumberFormat="1" applyBorder="1"/>
    <xf numFmtId="43" fontId="0" fillId="0" borderId="1" xfId="1" applyFont="1" applyBorder="1"/>
    <xf numFmtId="14" fontId="0" fillId="0" borderId="1" xfId="0" applyNumberFormat="1" applyBorder="1" applyAlignment="1">
      <alignment wrapText="1"/>
    </xf>
    <xf numFmtId="43" fontId="5" fillId="0" borderId="0" xfId="1" quotePrefix="1" applyFont="1"/>
    <xf numFmtId="0" fontId="0" fillId="0" borderId="1" xfId="0" quotePrefix="1" applyBorder="1"/>
    <xf numFmtId="0" fontId="0" fillId="0" borderId="1" xfId="0" quotePrefix="1" applyBorder="1" applyAlignment="1">
      <alignment wrapText="1"/>
    </xf>
    <xf numFmtId="164" fontId="0" fillId="0" borderId="1" xfId="0" applyNumberFormat="1" applyBorder="1"/>
    <xf numFmtId="164" fontId="0" fillId="0" borderId="0" xfId="0" applyNumberFormat="1" applyAlignment="1">
      <alignment horizontal="left"/>
    </xf>
    <xf numFmtId="0" fontId="1" fillId="4" borderId="0" xfId="0" applyFont="1" applyFill="1" applyAlignment="1">
      <alignment wrapText="1"/>
    </xf>
    <xf numFmtId="0" fontId="0" fillId="0" borderId="0" xfId="0" quotePrefix="1"/>
    <xf numFmtId="0" fontId="4" fillId="0" borderId="0" xfId="0" applyFont="1"/>
  </cellXfs>
  <cellStyles count="4">
    <cellStyle name="Ezres" xfId="1" builtinId="3"/>
    <cellStyle name="Normál" xfId="0" builtinId="0"/>
    <cellStyle name="Normál 2" xfId="3" xr:uid="{BD5DA655-63CA-43CE-9311-0D4D405CAAE7}"/>
    <cellStyle name="Százalék" xfId="2" builtinId="5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1.xml"/><Relationship Id="rId30" Type="http://schemas.openxmlformats.org/officeDocument/2006/relationships/sharedStrings" Target="sharedStrings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'Diagram-88-93-mo'!$I$12</c:f>
              <c:strCache>
                <c:ptCount val="1"/>
                <c:pt idx="0">
                  <c:v> Figurák száma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'Diagram-88-93-mo'!$I$13:$I$21</c:f>
              <c:numCache>
                <c:formatCode>_(* #,##0_);_(* \(#,##0\);_(* "-"??_);_(@_)</c:formatCode>
                <c:ptCount val="9"/>
                <c:pt idx="0">
                  <c:v>4</c:v>
                </c:pt>
                <c:pt idx="1">
                  <c:v>7</c:v>
                </c:pt>
                <c:pt idx="2">
                  <c:v>11</c:v>
                </c:pt>
                <c:pt idx="3">
                  <c:v>17</c:v>
                </c:pt>
                <c:pt idx="4">
                  <c:v>10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60-42B8-992D-4BB842036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1225263"/>
        <c:axId val="1818180239"/>
      </c:barChart>
      <c:catAx>
        <c:axId val="6812252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818180239"/>
        <c:crosses val="autoZero"/>
        <c:auto val="1"/>
        <c:lblAlgn val="ctr"/>
        <c:lblOffset val="100"/>
        <c:noMultiLvlLbl val="0"/>
      </c:catAx>
      <c:valAx>
        <c:axId val="1818180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681225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Figurák</a:t>
            </a:r>
            <a:r>
              <a:rPr lang="hu-HU" baseline="0"/>
              <a:t> számának megoszlása elixír alapján</a:t>
            </a:r>
            <a:endParaRPr lang="en-US"/>
          </a:p>
        </c:rich>
      </c:tx>
      <c:layout>
        <c:manualLayout>
          <c:xMode val="edge"/>
          <c:yMode val="edge"/>
          <c:x val="0.4386872386494638"/>
          <c:y val="4.18300653594771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700324574501121"/>
          <c:y val="0.19393464052287582"/>
          <c:w val="0.32044274854622101"/>
          <c:h val="0.7753457876588955"/>
        </c:manualLayout>
      </c:layout>
      <c:pieChart>
        <c:varyColors val="1"/>
        <c:ser>
          <c:idx val="0"/>
          <c:order val="0"/>
          <c:tx>
            <c:strRef>
              <c:f>'Diagram-88-93-mo'!$H$12</c:f>
              <c:strCache>
                <c:ptCount val="1"/>
                <c:pt idx="0">
                  <c:v>Elixír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56-439D-A5DF-C744AA954C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56-439D-A5DF-C744AA954CF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56-439D-A5DF-C744AA954CF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56-439D-A5DF-C744AA954CF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56-439D-A5DF-C744AA954CF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56-439D-A5DF-C744AA954CF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56-439D-A5DF-C744AA954CF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56-439D-A5DF-C744AA954CF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56-439D-A5DF-C744AA954CF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'Diagram-88-93-mo'!$H$13:$H$21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456-439D-A5DF-C744AA954CF5}"/>
            </c:ext>
          </c:extLst>
        </c:ser>
        <c:ser>
          <c:idx val="1"/>
          <c:order val="1"/>
          <c:tx>
            <c:strRef>
              <c:f>'Diagram-88-93-mo'!$I$12</c:f>
              <c:strCache>
                <c:ptCount val="1"/>
                <c:pt idx="0">
                  <c:v> Figurák száma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3456-439D-A5DF-C744AA954C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3456-439D-A5DF-C744AA954CF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3456-439D-A5DF-C744AA954CF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3456-439D-A5DF-C744AA954CF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3456-439D-A5DF-C744AA954CF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3456-439D-A5DF-C744AA954CF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3456-439D-A5DF-C744AA954CF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3456-439D-A5DF-C744AA954CF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3456-439D-A5DF-C744AA954CF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'Diagram-88-93-mo'!$I$13:$I$21</c:f>
              <c:numCache>
                <c:formatCode>_(* #,##0_);_(* \(#,##0\);_(* "-"??_);_(@_)</c:formatCode>
                <c:ptCount val="9"/>
                <c:pt idx="0">
                  <c:v>4</c:v>
                </c:pt>
                <c:pt idx="1">
                  <c:v>7</c:v>
                </c:pt>
                <c:pt idx="2">
                  <c:v>11</c:v>
                </c:pt>
                <c:pt idx="3">
                  <c:v>17</c:v>
                </c:pt>
                <c:pt idx="4">
                  <c:v>10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3456-439D-A5DF-C744AA954CF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878877984660347E-2"/>
          <c:y val="4.8199219000064027E-2"/>
          <c:w val="0.33553224358102723"/>
          <c:h val="7.4013675922088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'Diagram-88-93-mo'!$J$12</c:f>
              <c:strCache>
                <c:ptCount val="1"/>
                <c:pt idx="0">
                  <c:v> Életerő átlag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val>
            <c:numRef>
              <c:f>'Diagram-88-93-mo'!$J$13:$J$21</c:f>
              <c:numCache>
                <c:formatCode>_(* #,##0_);_(* \(#,##0\);_(* "-"??_);_(@_)</c:formatCode>
                <c:ptCount val="9"/>
                <c:pt idx="0">
                  <c:v>192.75</c:v>
                </c:pt>
                <c:pt idx="1">
                  <c:v>469.85714285714283</c:v>
                </c:pt>
                <c:pt idx="2">
                  <c:v>674</c:v>
                </c:pt>
                <c:pt idx="3">
                  <c:v>1150.4117647058824</c:v>
                </c:pt>
                <c:pt idx="4">
                  <c:v>1491</c:v>
                </c:pt>
                <c:pt idx="5">
                  <c:v>2393.25</c:v>
                </c:pt>
                <c:pt idx="6">
                  <c:v>3797.25</c:v>
                </c:pt>
                <c:pt idx="7">
                  <c:v>5120</c:v>
                </c:pt>
                <c:pt idx="8">
                  <c:v>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A9-4C66-8CF4-DEDFD825F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598399"/>
        <c:axId val="2061594079"/>
      </c:lineChart>
      <c:catAx>
        <c:axId val="20615983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61594079"/>
        <c:crosses val="autoZero"/>
        <c:auto val="1"/>
        <c:lblAlgn val="ctr"/>
        <c:lblOffset val="100"/>
        <c:noMultiLvlLbl val="0"/>
      </c:catAx>
      <c:valAx>
        <c:axId val="2061594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6159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Figurák</a:t>
            </a:r>
            <a:r>
              <a:rPr lang="hu-HU" baseline="0"/>
              <a:t> eloszlása elixír alapján és az átlagos életerő</a:t>
            </a:r>
            <a:endParaRPr lang="hu-H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'Diagram-88-93-mo'!$I$12</c:f>
              <c:strCache>
                <c:ptCount val="1"/>
                <c:pt idx="0">
                  <c:v> Figurák száma 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'Diagram-88-93-mo'!$I$13:$I$21</c:f>
              <c:numCache>
                <c:formatCode>_(* #,##0_);_(* \(#,##0\);_(* "-"??_);_(@_)</c:formatCode>
                <c:ptCount val="9"/>
                <c:pt idx="0">
                  <c:v>4</c:v>
                </c:pt>
                <c:pt idx="1">
                  <c:v>7</c:v>
                </c:pt>
                <c:pt idx="2">
                  <c:v>11</c:v>
                </c:pt>
                <c:pt idx="3">
                  <c:v>17</c:v>
                </c:pt>
                <c:pt idx="4">
                  <c:v>10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0-4D86-BF06-27A50DAC0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38438047"/>
        <c:axId val="1838436127"/>
      </c:barChart>
      <c:lineChart>
        <c:grouping val="standard"/>
        <c:varyColors val="0"/>
        <c:ser>
          <c:idx val="2"/>
          <c:order val="1"/>
          <c:tx>
            <c:strRef>
              <c:f>'Diagram-88-93-mo'!$J$12</c:f>
              <c:strCache>
                <c:ptCount val="1"/>
                <c:pt idx="0">
                  <c:v> Életerő átlag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'Diagram-88-93-mo'!$J$13:$J$21</c:f>
              <c:numCache>
                <c:formatCode>_(* #,##0_);_(* \(#,##0\);_(* "-"??_);_(@_)</c:formatCode>
                <c:ptCount val="9"/>
                <c:pt idx="0">
                  <c:v>192.75</c:v>
                </c:pt>
                <c:pt idx="1">
                  <c:v>469.85714285714283</c:v>
                </c:pt>
                <c:pt idx="2">
                  <c:v>674</c:v>
                </c:pt>
                <c:pt idx="3">
                  <c:v>1150.4117647058824</c:v>
                </c:pt>
                <c:pt idx="4">
                  <c:v>1491</c:v>
                </c:pt>
                <c:pt idx="5">
                  <c:v>2393.25</c:v>
                </c:pt>
                <c:pt idx="6">
                  <c:v>3797.25</c:v>
                </c:pt>
                <c:pt idx="7">
                  <c:v>5120</c:v>
                </c:pt>
                <c:pt idx="8">
                  <c:v>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50-4D86-BF06-27A50DAC0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00335"/>
        <c:axId val="692699855"/>
      </c:lineChart>
      <c:catAx>
        <c:axId val="183843804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838436127"/>
        <c:crosses val="autoZero"/>
        <c:auto val="1"/>
        <c:lblAlgn val="ctr"/>
        <c:lblOffset val="100"/>
        <c:noMultiLvlLbl val="0"/>
      </c:catAx>
      <c:valAx>
        <c:axId val="183843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838438047"/>
        <c:crosses val="autoZero"/>
        <c:crossBetween val="between"/>
      </c:valAx>
      <c:valAx>
        <c:axId val="692699855"/>
        <c:scaling>
          <c:orientation val="minMax"/>
        </c:scaling>
        <c:delete val="0"/>
        <c:axPos val="r"/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692700335"/>
        <c:crosses val="max"/>
        <c:crossBetween val="between"/>
      </c:valAx>
      <c:catAx>
        <c:axId val="692700335"/>
        <c:scaling>
          <c:orientation val="minMax"/>
        </c:scaling>
        <c:delete val="1"/>
        <c:axPos val="b"/>
        <c:majorTickMark val="out"/>
        <c:minorTickMark val="none"/>
        <c:tickLblPos val="nextTo"/>
        <c:crossAx val="6926998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2</xdr:row>
      <xdr:rowOff>142875</xdr:rowOff>
    </xdr:from>
    <xdr:to>
      <xdr:col>8</xdr:col>
      <xdr:colOff>147128</xdr:colOff>
      <xdr:row>12</xdr:row>
      <xdr:rowOff>66675</xdr:rowOff>
    </xdr:to>
    <xdr:pic>
      <xdr:nvPicPr>
        <xdr:cNvPr id="2" name="Kép 1" descr="King (Clash) | Character catalogue Wiki | Fandom">
          <a:extLst>
            <a:ext uri="{FF2B5EF4-FFF2-40B4-BE49-F238E27FC236}">
              <a16:creationId xmlns:a16="http://schemas.microsoft.com/office/drawing/2014/main" id="{DEEA8A85-65FE-2B36-E15D-6F8C286B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523875"/>
          <a:ext cx="1309178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2</xdr:row>
      <xdr:rowOff>142875</xdr:rowOff>
    </xdr:from>
    <xdr:to>
      <xdr:col>6</xdr:col>
      <xdr:colOff>1366328</xdr:colOff>
      <xdr:row>12</xdr:row>
      <xdr:rowOff>66675</xdr:rowOff>
    </xdr:to>
    <xdr:pic>
      <xdr:nvPicPr>
        <xdr:cNvPr id="2" name="Kép 1" descr="King (Clash) | Character catalogue Wiki | Fandom">
          <a:extLst>
            <a:ext uri="{FF2B5EF4-FFF2-40B4-BE49-F238E27FC236}">
              <a16:creationId xmlns:a16="http://schemas.microsoft.com/office/drawing/2014/main" id="{1D3B48D0-AF1F-4F4A-B89E-094A7671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523875"/>
          <a:ext cx="1309178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2</xdr:row>
      <xdr:rowOff>142875</xdr:rowOff>
    </xdr:from>
    <xdr:to>
      <xdr:col>6</xdr:col>
      <xdr:colOff>1366328</xdr:colOff>
      <xdr:row>12</xdr:row>
      <xdr:rowOff>66675</xdr:rowOff>
    </xdr:to>
    <xdr:pic>
      <xdr:nvPicPr>
        <xdr:cNvPr id="3" name="Kép 2" descr="King (Clash) | Character catalogue Wiki | Fandom">
          <a:extLst>
            <a:ext uri="{FF2B5EF4-FFF2-40B4-BE49-F238E27FC236}">
              <a16:creationId xmlns:a16="http://schemas.microsoft.com/office/drawing/2014/main" id="{52CCA0F6-9C58-4F0E-9BAA-C61871C5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523875"/>
          <a:ext cx="1309178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21</xdr:row>
      <xdr:rowOff>95249</xdr:rowOff>
    </xdr:from>
    <xdr:to>
      <xdr:col>14</xdr:col>
      <xdr:colOff>581025</xdr:colOff>
      <xdr:row>32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2368F3C-A9CA-42BA-B526-DBF4554F3E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47624</xdr:colOff>
      <xdr:row>33</xdr:row>
      <xdr:rowOff>19050</xdr:rowOff>
    </xdr:from>
    <xdr:to>
      <xdr:col>14</xdr:col>
      <xdr:colOff>600075</xdr:colOff>
      <xdr:row>48</xdr:row>
      <xdr:rowOff>57150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9806855-0453-4639-AE6B-43730706E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47625</xdr:colOff>
      <xdr:row>48</xdr:row>
      <xdr:rowOff>95250</xdr:rowOff>
    </xdr:from>
    <xdr:to>
      <xdr:col>14</xdr:col>
      <xdr:colOff>600075</xdr:colOff>
      <xdr:row>62</xdr:row>
      <xdr:rowOff>161925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70B44BC-494B-44F0-A9EE-ACDBB364E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57150</xdr:colOff>
      <xdr:row>63</xdr:row>
      <xdr:rowOff>28575</xdr:rowOff>
    </xdr:from>
    <xdr:to>
      <xdr:col>14</xdr:col>
      <xdr:colOff>600074</xdr:colOff>
      <xdr:row>77</xdr:row>
      <xdr:rowOff>95250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0162B5A-7806-4BE1-960E-E31BA738D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ter Perger" refreshedDate="45884.769852662037" createdVersion="8" refreshedVersion="8" minRefreshableVersion="3" recordCount="59" xr:uid="{89B8467B-D1F4-430A-84F4-CA28280DFB2F}">
  <cacheSource type="worksheet">
    <worksheetSource ref="A1:E60" sheet="Kimutatas-94-96"/>
  </cacheSource>
  <cacheFields count="5">
    <cacheField name="Név" numFmtId="0">
      <sharedItems/>
    </cacheField>
    <cacheField name="Elixír" numFmtId="164">
      <sharedItems containsSemiMixedTypes="0" containsString="0" containsNumber="1" containsInteger="1" minValue="1" maxValue="9" count="9">
        <n v="3"/>
        <n v="4"/>
        <n v="5"/>
        <n v="2"/>
        <n v="7"/>
        <n v="6"/>
        <n v="1"/>
        <n v="8"/>
        <n v="9"/>
      </sharedItems>
    </cacheField>
    <cacheField name="Életerő" numFmtId="164">
      <sharedItems containsSemiMixedTypes="0" containsString="0" containsNumber="1" containsInteger="1" minValue="81" maxValue="5120"/>
    </cacheField>
    <cacheField name="Sebzés" numFmtId="164">
      <sharedItems containsSemiMixedTypes="0" containsString="0" containsNumber="1" containsInteger="1" minValue="53" maxValue="1331"/>
    </cacheField>
    <cacheField name="Darabszám" numFmtId="164">
      <sharedItems containsSemiMixedTypes="0" containsString="0" containsNumber="1" containsInteger="1" minValue="1" maxValue="15" count="7">
        <n v="2"/>
        <n v="1"/>
        <n v="5"/>
        <n v="4"/>
        <n v="6"/>
        <n v="3"/>
        <n v="1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s v="Archers"/>
    <x v="0"/>
    <n v="304"/>
    <n v="112"/>
    <x v="0"/>
  </r>
  <r>
    <s v="Baby Dragon"/>
    <x v="1"/>
    <n v="1152"/>
    <n v="161"/>
    <x v="1"/>
  </r>
  <r>
    <s v="Balloon"/>
    <x v="2"/>
    <n v="1679"/>
    <n v="640"/>
    <x v="1"/>
  </r>
  <r>
    <s v="Bandit"/>
    <x v="0"/>
    <n v="906"/>
    <n v="194"/>
    <x v="1"/>
  </r>
  <r>
    <s v="Barbarians"/>
    <x v="2"/>
    <n v="670"/>
    <n v="192"/>
    <x v="2"/>
  </r>
  <r>
    <s v="Bats"/>
    <x v="3"/>
    <n v="81"/>
    <n v="81"/>
    <x v="2"/>
  </r>
  <r>
    <s v="Battle Healer"/>
    <x v="1"/>
    <n v="1717"/>
    <n v="148"/>
    <x v="1"/>
  </r>
  <r>
    <s v="Battle Ram"/>
    <x v="1"/>
    <n v="967"/>
    <n v="286"/>
    <x v="1"/>
  </r>
  <r>
    <s v="Berserker"/>
    <x v="3"/>
    <n v="896"/>
    <n v="102"/>
    <x v="1"/>
  </r>
  <r>
    <s v="Bomber"/>
    <x v="3"/>
    <n v="332"/>
    <n v="225"/>
    <x v="1"/>
  </r>
  <r>
    <s v="Bowler"/>
    <x v="2"/>
    <n v="2081"/>
    <n v="289"/>
    <x v="1"/>
  </r>
  <r>
    <s v="Cannon Cart"/>
    <x v="2"/>
    <n v="1809"/>
    <n v="212"/>
    <x v="1"/>
  </r>
  <r>
    <s v="Dart Goblin"/>
    <x v="0"/>
    <n v="261"/>
    <n v="156"/>
    <x v="1"/>
  </r>
  <r>
    <s v="Electro Giant"/>
    <x v="4"/>
    <n v="3855"/>
    <n v="163"/>
    <x v="1"/>
  </r>
  <r>
    <s v="Elite Barbarians"/>
    <x v="5"/>
    <n v="1341"/>
    <n v="384"/>
    <x v="0"/>
  </r>
  <r>
    <s v="Fire Spirit"/>
    <x v="6"/>
    <n v="230"/>
    <n v="207"/>
    <x v="1"/>
  </r>
  <r>
    <s v="Fisherman"/>
    <x v="0"/>
    <n v="870"/>
    <n v="194"/>
    <x v="1"/>
  </r>
  <r>
    <s v="Flying Machine"/>
    <x v="1"/>
    <n v="614"/>
    <n v="171"/>
    <x v="1"/>
  </r>
  <r>
    <s v="Giant"/>
    <x v="2"/>
    <n v="4090"/>
    <n v="253"/>
    <x v="1"/>
  </r>
  <r>
    <s v="Giant Skeleton"/>
    <x v="5"/>
    <n v="3617"/>
    <n v="276"/>
    <x v="1"/>
  </r>
  <r>
    <s v="Goblin Demolisher"/>
    <x v="1"/>
    <n v="1300"/>
    <n v="186"/>
    <x v="1"/>
  </r>
  <r>
    <s v="Goblins"/>
    <x v="3"/>
    <n v="202"/>
    <n v="120"/>
    <x v="3"/>
  </r>
  <r>
    <s v="Golem"/>
    <x v="7"/>
    <n v="5120"/>
    <n v="312"/>
    <x v="1"/>
  </r>
  <r>
    <s v="Hog Rider"/>
    <x v="1"/>
    <n v="1697"/>
    <n v="317"/>
    <x v="1"/>
  </r>
  <r>
    <s v="Heal Spirit"/>
    <x v="6"/>
    <n v="230"/>
    <n v="110"/>
    <x v="1"/>
  </r>
  <r>
    <s v="Ice Golem"/>
    <x v="3"/>
    <n v="1315"/>
    <n v="84"/>
    <x v="1"/>
  </r>
  <r>
    <s v="Ice Spirit"/>
    <x v="6"/>
    <n v="230"/>
    <n v="110"/>
    <x v="1"/>
  </r>
  <r>
    <s v="Ice Wizard"/>
    <x v="0"/>
    <n v="688"/>
    <n v="89"/>
    <x v="1"/>
  </r>
  <r>
    <s v="Knight"/>
    <x v="0"/>
    <n v="1766"/>
    <n v="202"/>
    <x v="1"/>
  </r>
  <r>
    <s v="Lava Hound"/>
    <x v="4"/>
    <n v="3581"/>
    <n v="53"/>
    <x v="1"/>
  </r>
  <r>
    <s v="Lumberjack"/>
    <x v="1"/>
    <n v="1282"/>
    <n v="256"/>
    <x v="1"/>
  </r>
  <r>
    <s v="Magic Archer"/>
    <x v="1"/>
    <n v="529"/>
    <n v="133"/>
    <x v="1"/>
  </r>
  <r>
    <s v="Mega Knight"/>
    <x v="4"/>
    <n v="3993"/>
    <n v="268"/>
    <x v="1"/>
  </r>
  <r>
    <s v="Mega Minion"/>
    <x v="0"/>
    <n v="837"/>
    <n v="311"/>
    <x v="1"/>
  </r>
  <r>
    <s v="Miner"/>
    <x v="0"/>
    <n v="1210"/>
    <n v="194"/>
    <x v="1"/>
  </r>
  <r>
    <s v="Mini P.E.K.K.A."/>
    <x v="1"/>
    <n v="1433"/>
    <n v="755"/>
    <x v="1"/>
  </r>
  <r>
    <s v="Minion Horde"/>
    <x v="2"/>
    <n v="230"/>
    <n v="117"/>
    <x v="4"/>
  </r>
  <r>
    <s v="Minions"/>
    <x v="0"/>
    <n v="230"/>
    <n v="117"/>
    <x v="5"/>
  </r>
  <r>
    <s v="Mother Witch"/>
    <x v="1"/>
    <n v="529"/>
    <n v="133"/>
    <x v="1"/>
  </r>
  <r>
    <s v="Musketeer"/>
    <x v="1"/>
    <n v="721"/>
    <n v="217"/>
    <x v="1"/>
  </r>
  <r>
    <s v="Night Witch"/>
    <x v="1"/>
    <n v="906"/>
    <n v="314"/>
    <x v="1"/>
  </r>
  <r>
    <s v="P.E.K.K.A."/>
    <x v="4"/>
    <n v="3760"/>
    <n v="816"/>
    <x v="1"/>
  </r>
  <r>
    <s v="Phoenix"/>
    <x v="1"/>
    <n v="1052"/>
    <n v="217"/>
    <x v="1"/>
  </r>
  <r>
    <s v="Prince"/>
    <x v="2"/>
    <n v="1920"/>
    <n v="391"/>
    <x v="1"/>
  </r>
  <r>
    <s v="Princess"/>
    <x v="0"/>
    <n v="261"/>
    <n v="168"/>
    <x v="1"/>
  </r>
  <r>
    <s v="Royal Giant"/>
    <x v="5"/>
    <n v="3164"/>
    <n v="307"/>
    <x v="1"/>
  </r>
  <r>
    <s v="Royal Hogs"/>
    <x v="2"/>
    <n v="837"/>
    <n v="74"/>
    <x v="3"/>
  </r>
  <r>
    <s v="Rune Giant"/>
    <x v="1"/>
    <n v="2662"/>
    <n v="120"/>
    <x v="1"/>
  </r>
  <r>
    <s v="Skeleton Army"/>
    <x v="0"/>
    <n v="81"/>
    <n v="81"/>
    <x v="6"/>
  </r>
  <r>
    <s v="Skeleton Dragons"/>
    <x v="1"/>
    <n v="560"/>
    <n v="161"/>
    <x v="0"/>
  </r>
  <r>
    <s v="Skeletons"/>
    <x v="6"/>
    <n v="81"/>
    <n v="81"/>
    <x v="5"/>
  </r>
  <r>
    <s v="Sparky"/>
    <x v="5"/>
    <n v="1451"/>
    <n v="1331"/>
    <x v="1"/>
  </r>
  <r>
    <s v="Spear Goblins"/>
    <x v="3"/>
    <n v="133"/>
    <n v="81"/>
    <x v="5"/>
  </r>
  <r>
    <s v="Three Musketeers"/>
    <x v="8"/>
    <n v="721"/>
    <n v="217"/>
    <x v="5"/>
  </r>
  <r>
    <s v="Valkyrie"/>
    <x v="1"/>
    <n v="1907"/>
    <n v="266"/>
    <x v="1"/>
  </r>
  <r>
    <s v="Wall Breakers"/>
    <x v="3"/>
    <n v="330"/>
    <n v="391"/>
    <x v="0"/>
  </r>
  <r>
    <s v="Witch"/>
    <x v="2"/>
    <n v="839"/>
    <n v="135"/>
    <x v="1"/>
  </r>
  <r>
    <s v="Wizard"/>
    <x v="2"/>
    <n v="755"/>
    <n v="281"/>
    <x v="1"/>
  </r>
  <r>
    <s v="Zappies"/>
    <x v="1"/>
    <n v="529"/>
    <n v="117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66995C-5E9C-4A4B-9239-0140ED44DD9B}" name="Kimutatás7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>
  <location ref="H14:L24" firstHeaderRow="0" firstDataRow="1" firstDataCol="1"/>
  <pivotFields count="5">
    <pivotField showAll="0"/>
    <pivotField axis="axisRow" dataField="1" numFmtId="164" showAll="0">
      <items count="10">
        <item x="6"/>
        <item x="3"/>
        <item x="0"/>
        <item x="1"/>
        <item x="2"/>
        <item x="5"/>
        <item x="4"/>
        <item x="7"/>
        <item x="8"/>
        <item t="default"/>
      </items>
    </pivotField>
    <pivotField dataField="1" numFmtId="164" showAll="0"/>
    <pivotField dataField="1" numFmtId="164" showAll="0"/>
    <pivotField dataField="1" numFmtId="164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ennyiség / Elixír" fld="1" subtotal="count" baseField="1" baseItem="0"/>
    <dataField name="Átlag / Életerő" fld="2" subtotal="average" baseField="1" baseItem="0" numFmtId="164"/>
    <dataField name="Maximum / Sebzés" fld="3" subtotal="max" baseField="1" baseItem="0" numFmtId="164"/>
    <dataField name="Összeg / Darabszám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C38D30-255C-458A-9748-B8CEA1EB02E1}" name="Kimutatás9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>
  <location ref="H26:I36" firstHeaderRow="1" firstDataRow="1" firstDataCol="1"/>
  <pivotFields count="5">
    <pivotField showAll="0"/>
    <pivotField axis="axisRow" numFmtId="164" showAll="0">
      <items count="10">
        <item x="6"/>
        <item x="3"/>
        <item x="0"/>
        <item x="1"/>
        <item x="2"/>
        <item x="5"/>
        <item x="4"/>
        <item x="7"/>
        <item x="8"/>
        <item t="default"/>
      </items>
    </pivotField>
    <pivotField dataField="1" numFmtId="164" showAll="0"/>
    <pivotField numFmtId="164" showAll="0"/>
    <pivotField numFmtId="164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Összeg / Életerő" fld="2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7BAABD-03F6-47FF-B45C-C021CBBDAC1E}" name="Kimutatás11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>
  <location ref="H41:L43" firstHeaderRow="0" firstDataRow="1" firstDataCol="1" rowPageCount="1" colPageCount="1"/>
  <pivotFields count="5">
    <pivotField showAll="0"/>
    <pivotField axis="axisRow" dataField="1" numFmtId="164" showAll="0">
      <items count="10">
        <item x="6"/>
        <item x="3"/>
        <item x="0"/>
        <item x="1"/>
        <item x="2"/>
        <item x="5"/>
        <item x="4"/>
        <item x="7"/>
        <item x="8"/>
        <item t="default"/>
      </items>
    </pivotField>
    <pivotField dataField="1" numFmtId="164" showAll="0"/>
    <pivotField dataField="1" numFmtId="164" showAll="0"/>
    <pivotField axis="axisPage" dataField="1" numFmtId="164" showAll="0">
      <items count="8">
        <item x="1"/>
        <item x="0"/>
        <item x="5"/>
        <item x="3"/>
        <item x="2"/>
        <item x="4"/>
        <item x="6"/>
        <item t="default"/>
      </items>
    </pivotField>
  </pivotFields>
  <rowFields count="1">
    <field x="1"/>
  </rowFields>
  <rowItems count="2">
    <i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4" item="6" hier="-1"/>
  </pageFields>
  <dataFields count="4">
    <dataField name="Mennyiség / Elixír" fld="1" subtotal="count" baseField="1" baseItem="0"/>
    <dataField name="Átlag / Életerő" fld="2" subtotal="average" baseField="1" baseItem="0" numFmtId="164"/>
    <dataField name="Maximum / Sebzés" fld="3" subtotal="max" baseField="1" baseItem="0" numFmtId="164"/>
    <dataField name="Összeg / Darabszám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58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971A-ED1C-4254-BBF1-F3B4A68F674E}">
  <dimension ref="A1:A11"/>
  <sheetViews>
    <sheetView workbookViewId="0">
      <selection activeCell="A12" sqref="A12"/>
    </sheetView>
  </sheetViews>
  <sheetFormatPr defaultRowHeight="14.4" x14ac:dyDescent="0.55000000000000004"/>
  <sheetData>
    <row r="1" spans="1:1" x14ac:dyDescent="0.55000000000000004">
      <c r="A1" s="107" t="s">
        <v>1096</v>
      </c>
    </row>
    <row r="2" spans="1:1" x14ac:dyDescent="0.55000000000000004">
      <c r="A2" t="s">
        <v>1097</v>
      </c>
    </row>
    <row r="3" spans="1:1" x14ac:dyDescent="0.55000000000000004">
      <c r="A3" s="106" t="s">
        <v>1098</v>
      </c>
    </row>
    <row r="4" spans="1:1" x14ac:dyDescent="0.55000000000000004">
      <c r="A4" s="106" t="s">
        <v>1099</v>
      </c>
    </row>
    <row r="5" spans="1:1" x14ac:dyDescent="0.55000000000000004">
      <c r="A5" s="106" t="s">
        <v>1100</v>
      </c>
    </row>
    <row r="7" spans="1:1" x14ac:dyDescent="0.55000000000000004">
      <c r="A7" t="s">
        <v>1101</v>
      </c>
    </row>
    <row r="9" spans="1:1" x14ac:dyDescent="0.55000000000000004">
      <c r="A9" t="s">
        <v>1102</v>
      </c>
    </row>
    <row r="11" spans="1:1" x14ac:dyDescent="0.55000000000000004">
      <c r="A11" t="s">
        <v>1103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B054-7E03-4BF6-BACC-606E6E9A9ED3}">
  <dimension ref="E1:F27"/>
  <sheetViews>
    <sheetView workbookViewId="0">
      <selection activeCell="E1" sqref="E1"/>
    </sheetView>
  </sheetViews>
  <sheetFormatPr defaultRowHeight="14.4" x14ac:dyDescent="0.55000000000000004"/>
  <cols>
    <col min="5" max="5" width="55.83984375" customWidth="1"/>
    <col min="6" max="6" width="36" customWidth="1"/>
  </cols>
  <sheetData>
    <row r="1" spans="5:6" x14ac:dyDescent="0.55000000000000004">
      <c r="E1" s="31" t="s">
        <v>0</v>
      </c>
      <c r="F1" s="30" t="s">
        <v>116</v>
      </c>
    </row>
    <row r="2" spans="5:6" ht="28.8" x14ac:dyDescent="0.55000000000000004">
      <c r="E2" s="32" t="s">
        <v>150</v>
      </c>
      <c r="F2" s="28" t="s">
        <v>1</v>
      </c>
    </row>
    <row r="3" spans="5:6" ht="28.8" x14ac:dyDescent="0.55000000000000004">
      <c r="E3" s="32" t="s">
        <v>3</v>
      </c>
      <c r="F3" s="28" t="s">
        <v>2</v>
      </c>
    </row>
    <row r="4" spans="5:6" ht="28.8" x14ac:dyDescent="0.55000000000000004">
      <c r="E4" s="32" t="s">
        <v>4</v>
      </c>
      <c r="F4" s="28" t="s">
        <v>2</v>
      </c>
    </row>
    <row r="5" spans="5:6" x14ac:dyDescent="0.55000000000000004">
      <c r="E5" s="33" t="s">
        <v>11</v>
      </c>
      <c r="F5" s="28" t="s">
        <v>5</v>
      </c>
    </row>
    <row r="6" spans="5:6" x14ac:dyDescent="0.55000000000000004">
      <c r="E6" s="33" t="s">
        <v>12</v>
      </c>
      <c r="F6" s="28" t="s">
        <v>6</v>
      </c>
    </row>
    <row r="7" spans="5:6" x14ac:dyDescent="0.55000000000000004">
      <c r="E7" s="33" t="s">
        <v>13</v>
      </c>
      <c r="F7" s="28" t="s">
        <v>7</v>
      </c>
    </row>
    <row r="8" spans="5:6" x14ac:dyDescent="0.55000000000000004">
      <c r="E8" s="33" t="s">
        <v>14</v>
      </c>
      <c r="F8" s="28" t="s">
        <v>8</v>
      </c>
    </row>
    <row r="9" spans="5:6" x14ac:dyDescent="0.55000000000000004">
      <c r="E9" s="33" t="s">
        <v>15</v>
      </c>
      <c r="F9" s="28" t="s">
        <v>9</v>
      </c>
    </row>
    <row r="10" spans="5:6" x14ac:dyDescent="0.55000000000000004">
      <c r="E10" s="33" t="s">
        <v>10</v>
      </c>
      <c r="F10" s="28" t="s">
        <v>16</v>
      </c>
    </row>
    <row r="11" spans="5:6" ht="28.8" x14ac:dyDescent="0.55000000000000004">
      <c r="E11" s="33" t="s">
        <v>17</v>
      </c>
      <c r="F11" s="28" t="s">
        <v>18</v>
      </c>
    </row>
    <row r="12" spans="5:6" ht="28.8" x14ac:dyDescent="0.55000000000000004">
      <c r="E12" s="33" t="s">
        <v>19</v>
      </c>
      <c r="F12" s="28" t="s">
        <v>20</v>
      </c>
    </row>
    <row r="13" spans="5:6" x14ac:dyDescent="0.55000000000000004">
      <c r="E13" s="33" t="s">
        <v>22</v>
      </c>
      <c r="F13" s="28" t="s">
        <v>21</v>
      </c>
    </row>
    <row r="14" spans="5:6" x14ac:dyDescent="0.55000000000000004">
      <c r="E14" s="33" t="s">
        <v>23</v>
      </c>
      <c r="F14" s="28" t="s">
        <v>24</v>
      </c>
    </row>
    <row r="15" spans="5:6" x14ac:dyDescent="0.55000000000000004">
      <c r="E15" s="33" t="s">
        <v>1087</v>
      </c>
      <c r="F15" s="28" t="s">
        <v>25</v>
      </c>
    </row>
    <row r="16" spans="5:6" x14ac:dyDescent="0.55000000000000004">
      <c r="E16" s="33" t="s">
        <v>27</v>
      </c>
      <c r="F16" s="28" t="s">
        <v>28</v>
      </c>
    </row>
    <row r="17" spans="5:6" ht="28.8" x14ac:dyDescent="0.55000000000000004">
      <c r="E17" s="33" t="s">
        <v>26</v>
      </c>
      <c r="F17" s="28" t="s">
        <v>29</v>
      </c>
    </row>
    <row r="18" spans="5:6" x14ac:dyDescent="0.55000000000000004">
      <c r="E18" s="33" t="s">
        <v>30</v>
      </c>
      <c r="F18" s="28" t="s">
        <v>31</v>
      </c>
    </row>
    <row r="19" spans="5:6" ht="28.8" x14ac:dyDescent="0.55000000000000004">
      <c r="E19" s="33" t="s">
        <v>32</v>
      </c>
      <c r="F19" s="28" t="s">
        <v>33</v>
      </c>
    </row>
    <row r="20" spans="5:6" ht="28.8" x14ac:dyDescent="0.55000000000000004">
      <c r="E20" s="33" t="s">
        <v>34</v>
      </c>
      <c r="F20" s="28" t="s">
        <v>35</v>
      </c>
    </row>
    <row r="21" spans="5:6" x14ac:dyDescent="0.55000000000000004">
      <c r="E21" s="33" t="s">
        <v>1088</v>
      </c>
      <c r="F21" s="28" t="s">
        <v>36</v>
      </c>
    </row>
    <row r="22" spans="5:6" x14ac:dyDescent="0.55000000000000004">
      <c r="E22" s="33" t="s">
        <v>37</v>
      </c>
      <c r="F22" s="28" t="s">
        <v>38</v>
      </c>
    </row>
    <row r="23" spans="5:6" x14ac:dyDescent="0.55000000000000004">
      <c r="E23" s="22"/>
    </row>
    <row r="24" spans="5:6" x14ac:dyDescent="0.55000000000000004">
      <c r="E24" s="21" t="s">
        <v>39</v>
      </c>
    </row>
    <row r="25" spans="5:6" ht="28.8" x14ac:dyDescent="0.55000000000000004">
      <c r="E25" s="33" t="s">
        <v>40</v>
      </c>
    </row>
    <row r="26" spans="5:6" ht="28.8" x14ac:dyDescent="0.55000000000000004">
      <c r="E26" s="33" t="s">
        <v>41</v>
      </c>
    </row>
    <row r="27" spans="5:6" ht="28.8" x14ac:dyDescent="0.55000000000000004">
      <c r="E27" s="33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C683-86F4-45F8-8D88-D4BF1E863616}">
  <dimension ref="A1:M60"/>
  <sheetViews>
    <sheetView workbookViewId="0">
      <selection activeCell="I8" sqref="I8"/>
    </sheetView>
  </sheetViews>
  <sheetFormatPr defaultRowHeight="14.4" x14ac:dyDescent="0.55000000000000004"/>
  <sheetData>
    <row r="1" spans="1:13" x14ac:dyDescent="0.55000000000000004">
      <c r="A1" t="s">
        <v>101</v>
      </c>
      <c r="B1" t="s">
        <v>102</v>
      </c>
      <c r="C1" t="s">
        <v>103</v>
      </c>
      <c r="D1" t="s">
        <v>104</v>
      </c>
      <c r="E1" t="s">
        <v>105</v>
      </c>
      <c r="G1" s="21" t="s">
        <v>0</v>
      </c>
      <c r="H1" s="22"/>
      <c r="I1" s="22"/>
      <c r="J1" s="22"/>
      <c r="K1" s="22"/>
      <c r="L1" s="22"/>
      <c r="M1" s="22"/>
    </row>
    <row r="2" spans="1:13" x14ac:dyDescent="0.55000000000000004">
      <c r="A2" t="s">
        <v>42</v>
      </c>
      <c r="B2">
        <v>3</v>
      </c>
      <c r="C2">
        <v>304</v>
      </c>
      <c r="D2">
        <v>112</v>
      </c>
      <c r="E2">
        <v>2</v>
      </c>
      <c r="G2" s="22" t="s">
        <v>106</v>
      </c>
      <c r="H2" s="22"/>
      <c r="I2" s="22"/>
      <c r="J2" s="22"/>
      <c r="K2" s="22"/>
      <c r="L2" s="22"/>
      <c r="M2" s="22"/>
    </row>
    <row r="3" spans="1:13" x14ac:dyDescent="0.55000000000000004">
      <c r="A3" t="s">
        <v>43</v>
      </c>
      <c r="B3">
        <v>4</v>
      </c>
      <c r="C3" s="2">
        <v>1152</v>
      </c>
      <c r="D3">
        <v>161</v>
      </c>
      <c r="E3">
        <v>1</v>
      </c>
      <c r="G3" s="22"/>
      <c r="H3" s="22"/>
      <c r="I3" s="22"/>
      <c r="J3" s="22"/>
      <c r="K3" s="22"/>
      <c r="L3" s="22"/>
      <c r="M3" s="22"/>
    </row>
    <row r="4" spans="1:13" x14ac:dyDescent="0.55000000000000004">
      <c r="A4" t="s">
        <v>44</v>
      </c>
      <c r="B4">
        <v>5</v>
      </c>
      <c r="C4" s="2">
        <v>1679</v>
      </c>
      <c r="D4">
        <v>640</v>
      </c>
      <c r="E4">
        <v>1</v>
      </c>
      <c r="G4" s="22"/>
      <c r="H4" s="22"/>
      <c r="I4" s="22"/>
      <c r="J4" s="22"/>
      <c r="K4" s="22"/>
      <c r="L4" s="22"/>
      <c r="M4" s="22"/>
    </row>
    <row r="5" spans="1:13" x14ac:dyDescent="0.55000000000000004">
      <c r="A5" t="s">
        <v>45</v>
      </c>
      <c r="B5">
        <v>3</v>
      </c>
      <c r="C5">
        <v>906</v>
      </c>
      <c r="D5">
        <v>194</v>
      </c>
      <c r="E5">
        <v>1</v>
      </c>
      <c r="G5" s="22"/>
      <c r="H5" s="22"/>
      <c r="I5" s="22"/>
      <c r="J5" s="22"/>
      <c r="K5" s="22"/>
      <c r="L5" s="22"/>
      <c r="M5" s="22"/>
    </row>
    <row r="6" spans="1:13" x14ac:dyDescent="0.55000000000000004">
      <c r="A6" t="s">
        <v>46</v>
      </c>
      <c r="B6">
        <v>5</v>
      </c>
      <c r="C6">
        <v>670</v>
      </c>
      <c r="D6">
        <v>192</v>
      </c>
      <c r="E6">
        <v>5</v>
      </c>
      <c r="G6" s="22"/>
      <c r="H6" s="22"/>
      <c r="I6" s="22"/>
      <c r="J6" s="22"/>
      <c r="K6" s="22"/>
      <c r="L6" s="22"/>
      <c r="M6" s="22"/>
    </row>
    <row r="7" spans="1:13" x14ac:dyDescent="0.55000000000000004">
      <c r="A7" t="s">
        <v>47</v>
      </c>
      <c r="B7">
        <v>2</v>
      </c>
      <c r="C7">
        <v>81</v>
      </c>
      <c r="D7">
        <v>81</v>
      </c>
      <c r="E7">
        <v>5</v>
      </c>
      <c r="G7" s="22"/>
      <c r="H7" s="22"/>
      <c r="I7" s="22"/>
      <c r="J7" s="22"/>
      <c r="K7" s="22"/>
      <c r="L7" s="22"/>
      <c r="M7" s="22"/>
    </row>
    <row r="8" spans="1:13" x14ac:dyDescent="0.55000000000000004">
      <c r="A8" t="s">
        <v>48</v>
      </c>
      <c r="B8">
        <v>4</v>
      </c>
      <c r="C8" s="2">
        <v>1717</v>
      </c>
      <c r="D8">
        <v>148</v>
      </c>
      <c r="E8">
        <v>1</v>
      </c>
      <c r="G8" s="22"/>
      <c r="H8" s="22"/>
      <c r="I8" s="22"/>
      <c r="J8" s="22"/>
      <c r="K8" s="22"/>
      <c r="L8" s="22"/>
      <c r="M8" s="22"/>
    </row>
    <row r="9" spans="1:13" x14ac:dyDescent="0.55000000000000004">
      <c r="A9" t="s">
        <v>49</v>
      </c>
      <c r="B9">
        <v>4</v>
      </c>
      <c r="C9">
        <v>967</v>
      </c>
      <c r="D9">
        <v>286</v>
      </c>
      <c r="E9">
        <v>1</v>
      </c>
      <c r="G9" s="22"/>
      <c r="H9" s="22"/>
      <c r="I9" s="22"/>
      <c r="J9" s="22"/>
      <c r="K9" s="22"/>
      <c r="L9" s="22"/>
      <c r="M9" s="22"/>
    </row>
    <row r="10" spans="1:13" x14ac:dyDescent="0.55000000000000004">
      <c r="A10" t="s">
        <v>50</v>
      </c>
      <c r="B10">
        <v>2</v>
      </c>
      <c r="C10">
        <v>896</v>
      </c>
      <c r="D10">
        <v>102</v>
      </c>
      <c r="E10">
        <v>1</v>
      </c>
      <c r="G10" s="22"/>
      <c r="H10" s="22"/>
      <c r="I10" s="22"/>
      <c r="J10" s="22"/>
      <c r="K10" s="22"/>
      <c r="L10" s="22"/>
      <c r="M10" s="22"/>
    </row>
    <row r="11" spans="1:13" x14ac:dyDescent="0.55000000000000004">
      <c r="A11" t="s">
        <v>51</v>
      </c>
      <c r="B11">
        <v>2</v>
      </c>
      <c r="C11">
        <v>332</v>
      </c>
      <c r="D11">
        <v>225</v>
      </c>
      <c r="E11">
        <v>1</v>
      </c>
      <c r="G11" s="22"/>
      <c r="H11" s="22"/>
      <c r="I11" s="22"/>
      <c r="J11" s="22"/>
      <c r="K11" s="22"/>
      <c r="L11" s="22"/>
      <c r="M11" s="22"/>
    </row>
    <row r="12" spans="1:13" x14ac:dyDescent="0.55000000000000004">
      <c r="A12" t="s">
        <v>52</v>
      </c>
      <c r="B12">
        <v>5</v>
      </c>
      <c r="C12" s="2">
        <v>2081</v>
      </c>
      <c r="D12">
        <v>289</v>
      </c>
      <c r="E12">
        <v>1</v>
      </c>
      <c r="G12" s="22"/>
      <c r="H12" s="22"/>
      <c r="I12" s="22"/>
      <c r="J12" s="22"/>
      <c r="K12" s="22"/>
      <c r="L12" s="22"/>
      <c r="M12" s="22"/>
    </row>
    <row r="13" spans="1:13" x14ac:dyDescent="0.55000000000000004">
      <c r="A13" t="s">
        <v>53</v>
      </c>
      <c r="B13">
        <v>5</v>
      </c>
      <c r="C13" s="2">
        <v>1809</v>
      </c>
      <c r="D13">
        <v>212</v>
      </c>
      <c r="E13">
        <v>1</v>
      </c>
      <c r="G13" s="22"/>
      <c r="H13" s="22"/>
      <c r="I13" s="22"/>
      <c r="J13" s="22"/>
      <c r="K13" s="22"/>
      <c r="L13" s="22"/>
      <c r="M13" s="22"/>
    </row>
    <row r="14" spans="1:13" x14ac:dyDescent="0.55000000000000004">
      <c r="A14" t="s">
        <v>54</v>
      </c>
      <c r="B14">
        <v>3</v>
      </c>
      <c r="C14">
        <v>261</v>
      </c>
      <c r="D14">
        <v>156</v>
      </c>
      <c r="E14">
        <v>1</v>
      </c>
    </row>
    <row r="15" spans="1:13" x14ac:dyDescent="0.55000000000000004">
      <c r="A15" t="s">
        <v>55</v>
      </c>
      <c r="B15">
        <v>7</v>
      </c>
      <c r="C15" s="2">
        <v>3855</v>
      </c>
      <c r="D15">
        <v>163</v>
      </c>
      <c r="E15">
        <v>1</v>
      </c>
    </row>
    <row r="16" spans="1:13" x14ac:dyDescent="0.55000000000000004">
      <c r="A16" t="s">
        <v>56</v>
      </c>
      <c r="B16">
        <v>6</v>
      </c>
      <c r="C16" s="2">
        <v>1341</v>
      </c>
      <c r="D16">
        <v>384</v>
      </c>
      <c r="E16">
        <v>2</v>
      </c>
    </row>
    <row r="17" spans="1:5" x14ac:dyDescent="0.55000000000000004">
      <c r="A17" t="s">
        <v>57</v>
      </c>
      <c r="B17">
        <v>1</v>
      </c>
      <c r="C17">
        <v>230</v>
      </c>
      <c r="D17">
        <v>207</v>
      </c>
      <c r="E17">
        <v>1</v>
      </c>
    </row>
    <row r="18" spans="1:5" x14ac:dyDescent="0.55000000000000004">
      <c r="A18" t="s">
        <v>58</v>
      </c>
      <c r="B18">
        <v>3</v>
      </c>
      <c r="C18">
        <v>870</v>
      </c>
      <c r="D18">
        <v>194</v>
      </c>
      <c r="E18">
        <v>1</v>
      </c>
    </row>
    <row r="19" spans="1:5" x14ac:dyDescent="0.55000000000000004">
      <c r="A19" t="s">
        <v>59</v>
      </c>
      <c r="B19">
        <v>4</v>
      </c>
      <c r="C19">
        <v>614</v>
      </c>
      <c r="D19">
        <v>171</v>
      </c>
      <c r="E19">
        <v>1</v>
      </c>
    </row>
    <row r="20" spans="1:5" x14ac:dyDescent="0.55000000000000004">
      <c r="A20" t="s">
        <v>60</v>
      </c>
      <c r="B20">
        <v>5</v>
      </c>
      <c r="C20" s="2">
        <v>4090</v>
      </c>
      <c r="D20">
        <v>253</v>
      </c>
      <c r="E20">
        <v>1</v>
      </c>
    </row>
    <row r="21" spans="1:5" x14ac:dyDescent="0.55000000000000004">
      <c r="A21" t="s">
        <v>61</v>
      </c>
      <c r="B21">
        <v>6</v>
      </c>
      <c r="C21" s="2">
        <v>3617</v>
      </c>
      <c r="D21">
        <v>276</v>
      </c>
      <c r="E21">
        <v>1</v>
      </c>
    </row>
    <row r="22" spans="1:5" x14ac:dyDescent="0.55000000000000004">
      <c r="A22" t="s">
        <v>62</v>
      </c>
      <c r="B22">
        <v>4</v>
      </c>
      <c r="C22">
        <v>1300</v>
      </c>
      <c r="D22">
        <v>186</v>
      </c>
      <c r="E22">
        <v>1</v>
      </c>
    </row>
    <row r="23" spans="1:5" x14ac:dyDescent="0.55000000000000004">
      <c r="A23" t="s">
        <v>63</v>
      </c>
      <c r="B23">
        <v>2</v>
      </c>
      <c r="C23">
        <v>202</v>
      </c>
      <c r="D23">
        <v>120</v>
      </c>
      <c r="E23">
        <v>4</v>
      </c>
    </row>
    <row r="24" spans="1:5" x14ac:dyDescent="0.55000000000000004">
      <c r="A24" t="s">
        <v>64</v>
      </c>
      <c r="B24">
        <v>8</v>
      </c>
      <c r="C24" s="2">
        <v>5120</v>
      </c>
      <c r="D24">
        <v>312</v>
      </c>
      <c r="E24">
        <v>1</v>
      </c>
    </row>
    <row r="25" spans="1:5" x14ac:dyDescent="0.55000000000000004">
      <c r="A25" t="s">
        <v>65</v>
      </c>
      <c r="B25">
        <v>4</v>
      </c>
      <c r="C25" s="2">
        <v>1697</v>
      </c>
      <c r="D25">
        <v>317</v>
      </c>
      <c r="E25">
        <v>1</v>
      </c>
    </row>
    <row r="26" spans="1:5" x14ac:dyDescent="0.55000000000000004">
      <c r="A26" t="s">
        <v>66</v>
      </c>
      <c r="B26">
        <v>1</v>
      </c>
      <c r="C26">
        <v>230</v>
      </c>
      <c r="D26">
        <v>110</v>
      </c>
      <c r="E26">
        <v>1</v>
      </c>
    </row>
    <row r="27" spans="1:5" x14ac:dyDescent="0.55000000000000004">
      <c r="A27" t="s">
        <v>67</v>
      </c>
      <c r="B27">
        <v>2</v>
      </c>
      <c r="C27" s="2">
        <v>1315</v>
      </c>
      <c r="D27">
        <v>84</v>
      </c>
      <c r="E27">
        <v>1</v>
      </c>
    </row>
    <row r="28" spans="1:5" x14ac:dyDescent="0.55000000000000004">
      <c r="A28" t="s">
        <v>68</v>
      </c>
      <c r="B28">
        <v>1</v>
      </c>
      <c r="C28">
        <v>230</v>
      </c>
      <c r="D28">
        <v>110</v>
      </c>
      <c r="E28">
        <v>1</v>
      </c>
    </row>
    <row r="29" spans="1:5" x14ac:dyDescent="0.55000000000000004">
      <c r="A29" t="s">
        <v>69</v>
      </c>
      <c r="B29">
        <v>3</v>
      </c>
      <c r="C29">
        <v>688</v>
      </c>
      <c r="D29">
        <v>89</v>
      </c>
      <c r="E29">
        <v>1</v>
      </c>
    </row>
    <row r="30" spans="1:5" x14ac:dyDescent="0.55000000000000004">
      <c r="A30" t="s">
        <v>70</v>
      </c>
      <c r="B30">
        <v>3</v>
      </c>
      <c r="C30" s="2">
        <v>1766</v>
      </c>
      <c r="D30">
        <v>202</v>
      </c>
      <c r="E30">
        <v>1</v>
      </c>
    </row>
    <row r="31" spans="1:5" x14ac:dyDescent="0.55000000000000004">
      <c r="A31" t="s">
        <v>71</v>
      </c>
      <c r="B31">
        <v>7</v>
      </c>
      <c r="C31" s="2">
        <v>3581</v>
      </c>
      <c r="D31">
        <v>53</v>
      </c>
      <c r="E31">
        <v>1</v>
      </c>
    </row>
    <row r="32" spans="1:5" x14ac:dyDescent="0.55000000000000004">
      <c r="A32" t="s">
        <v>72</v>
      </c>
      <c r="B32">
        <v>4</v>
      </c>
      <c r="C32" s="2">
        <v>1282</v>
      </c>
      <c r="D32">
        <v>256</v>
      </c>
      <c r="E32">
        <v>1</v>
      </c>
    </row>
    <row r="33" spans="1:5" x14ac:dyDescent="0.55000000000000004">
      <c r="A33" t="s">
        <v>73</v>
      </c>
      <c r="B33">
        <v>4</v>
      </c>
      <c r="C33">
        <v>529</v>
      </c>
      <c r="D33">
        <v>133</v>
      </c>
      <c r="E33">
        <v>1</v>
      </c>
    </row>
    <row r="34" spans="1:5" x14ac:dyDescent="0.55000000000000004">
      <c r="A34" t="s">
        <v>74</v>
      </c>
      <c r="B34">
        <v>7</v>
      </c>
      <c r="C34" s="2">
        <v>3993</v>
      </c>
      <c r="D34">
        <v>268</v>
      </c>
      <c r="E34">
        <v>1</v>
      </c>
    </row>
    <row r="35" spans="1:5" x14ac:dyDescent="0.55000000000000004">
      <c r="A35" t="s">
        <v>75</v>
      </c>
      <c r="B35">
        <v>3</v>
      </c>
      <c r="C35">
        <v>837</v>
      </c>
      <c r="D35">
        <v>311</v>
      </c>
      <c r="E35">
        <v>1</v>
      </c>
    </row>
    <row r="36" spans="1:5" x14ac:dyDescent="0.55000000000000004">
      <c r="A36" t="s">
        <v>76</v>
      </c>
      <c r="B36">
        <v>3</v>
      </c>
      <c r="C36" s="2">
        <v>1210</v>
      </c>
      <c r="D36">
        <v>194</v>
      </c>
      <c r="E36">
        <v>1</v>
      </c>
    </row>
    <row r="37" spans="1:5" x14ac:dyDescent="0.55000000000000004">
      <c r="A37" t="s">
        <v>77</v>
      </c>
      <c r="B37">
        <v>4</v>
      </c>
      <c r="C37" s="2">
        <v>1433</v>
      </c>
      <c r="D37">
        <v>755</v>
      </c>
      <c r="E37">
        <v>1</v>
      </c>
    </row>
    <row r="38" spans="1:5" x14ac:dyDescent="0.55000000000000004">
      <c r="A38" t="s">
        <v>78</v>
      </c>
      <c r="B38">
        <v>5</v>
      </c>
      <c r="C38">
        <v>230</v>
      </c>
      <c r="D38">
        <v>117</v>
      </c>
      <c r="E38">
        <v>6</v>
      </c>
    </row>
    <row r="39" spans="1:5" x14ac:dyDescent="0.55000000000000004">
      <c r="A39" t="s">
        <v>79</v>
      </c>
      <c r="B39">
        <v>3</v>
      </c>
      <c r="C39">
        <v>230</v>
      </c>
      <c r="D39">
        <v>117</v>
      </c>
      <c r="E39">
        <v>3</v>
      </c>
    </row>
    <row r="40" spans="1:5" x14ac:dyDescent="0.55000000000000004">
      <c r="A40" t="s">
        <v>80</v>
      </c>
      <c r="B40">
        <v>4</v>
      </c>
      <c r="C40">
        <v>529</v>
      </c>
      <c r="D40">
        <v>133</v>
      </c>
      <c r="E40">
        <v>1</v>
      </c>
    </row>
    <row r="41" spans="1:5" x14ac:dyDescent="0.55000000000000004">
      <c r="A41" t="s">
        <v>81</v>
      </c>
      <c r="B41">
        <v>4</v>
      </c>
      <c r="C41">
        <v>721</v>
      </c>
      <c r="D41">
        <v>217</v>
      </c>
      <c r="E41">
        <v>1</v>
      </c>
    </row>
    <row r="42" spans="1:5" x14ac:dyDescent="0.55000000000000004">
      <c r="A42" t="s">
        <v>82</v>
      </c>
      <c r="B42">
        <v>4</v>
      </c>
      <c r="C42">
        <v>906</v>
      </c>
      <c r="D42">
        <v>314</v>
      </c>
      <c r="E42">
        <v>1</v>
      </c>
    </row>
    <row r="43" spans="1:5" x14ac:dyDescent="0.55000000000000004">
      <c r="A43" t="s">
        <v>83</v>
      </c>
      <c r="B43">
        <v>7</v>
      </c>
      <c r="C43" s="2">
        <v>3760</v>
      </c>
      <c r="D43">
        <v>816</v>
      </c>
      <c r="E43">
        <v>1</v>
      </c>
    </row>
    <row r="44" spans="1:5" x14ac:dyDescent="0.55000000000000004">
      <c r="A44" t="s">
        <v>84</v>
      </c>
      <c r="B44">
        <v>4</v>
      </c>
      <c r="C44" s="2">
        <v>1052</v>
      </c>
      <c r="D44">
        <v>217</v>
      </c>
      <c r="E44">
        <v>1</v>
      </c>
    </row>
    <row r="45" spans="1:5" x14ac:dyDescent="0.55000000000000004">
      <c r="A45" t="s">
        <v>85</v>
      </c>
      <c r="B45">
        <v>5</v>
      </c>
      <c r="C45" s="2">
        <v>1920</v>
      </c>
      <c r="D45">
        <v>391</v>
      </c>
      <c r="E45">
        <v>1</v>
      </c>
    </row>
    <row r="46" spans="1:5" x14ac:dyDescent="0.55000000000000004">
      <c r="A46" t="s">
        <v>86</v>
      </c>
      <c r="B46">
        <v>3</v>
      </c>
      <c r="C46">
        <v>261</v>
      </c>
      <c r="D46">
        <v>168</v>
      </c>
      <c r="E46">
        <v>1</v>
      </c>
    </row>
    <row r="47" spans="1:5" x14ac:dyDescent="0.55000000000000004">
      <c r="A47" t="s">
        <v>87</v>
      </c>
      <c r="B47">
        <v>6</v>
      </c>
      <c r="C47" s="2">
        <v>3164</v>
      </c>
      <c r="D47">
        <v>307</v>
      </c>
      <c r="E47">
        <v>1</v>
      </c>
    </row>
    <row r="48" spans="1:5" x14ac:dyDescent="0.55000000000000004">
      <c r="A48" t="s">
        <v>88</v>
      </c>
      <c r="B48">
        <v>5</v>
      </c>
      <c r="C48">
        <v>837</v>
      </c>
      <c r="D48">
        <v>74</v>
      </c>
      <c r="E48">
        <v>4</v>
      </c>
    </row>
    <row r="49" spans="1:5" x14ac:dyDescent="0.55000000000000004">
      <c r="A49" t="s">
        <v>89</v>
      </c>
      <c r="B49">
        <v>4</v>
      </c>
      <c r="C49" s="2">
        <v>2662</v>
      </c>
      <c r="D49">
        <v>120</v>
      </c>
      <c r="E49">
        <v>1</v>
      </c>
    </row>
    <row r="50" spans="1:5" x14ac:dyDescent="0.55000000000000004">
      <c r="A50" t="s">
        <v>90</v>
      </c>
      <c r="B50">
        <v>3</v>
      </c>
      <c r="C50">
        <v>81</v>
      </c>
      <c r="D50">
        <v>81</v>
      </c>
      <c r="E50">
        <v>15</v>
      </c>
    </row>
    <row r="51" spans="1:5" x14ac:dyDescent="0.55000000000000004">
      <c r="A51" t="s">
        <v>91</v>
      </c>
      <c r="B51">
        <v>4</v>
      </c>
      <c r="C51">
        <v>560</v>
      </c>
      <c r="D51">
        <v>161</v>
      </c>
      <c r="E51">
        <v>2</v>
      </c>
    </row>
    <row r="52" spans="1:5" x14ac:dyDescent="0.55000000000000004">
      <c r="A52" t="s">
        <v>92</v>
      </c>
      <c r="B52">
        <v>1</v>
      </c>
      <c r="C52">
        <v>81</v>
      </c>
      <c r="D52">
        <v>81</v>
      </c>
      <c r="E52">
        <v>3</v>
      </c>
    </row>
    <row r="53" spans="1:5" x14ac:dyDescent="0.55000000000000004">
      <c r="A53" t="s">
        <v>93</v>
      </c>
      <c r="B53">
        <v>6</v>
      </c>
      <c r="C53" s="2">
        <v>1451</v>
      </c>
      <c r="D53" s="2">
        <v>1331</v>
      </c>
      <c r="E53">
        <v>1</v>
      </c>
    </row>
    <row r="54" spans="1:5" x14ac:dyDescent="0.55000000000000004">
      <c r="A54" t="s">
        <v>94</v>
      </c>
      <c r="B54">
        <v>2</v>
      </c>
      <c r="C54">
        <v>133</v>
      </c>
      <c r="D54">
        <v>81</v>
      </c>
      <c r="E54">
        <v>3</v>
      </c>
    </row>
    <row r="55" spans="1:5" x14ac:dyDescent="0.55000000000000004">
      <c r="A55" t="s">
        <v>95</v>
      </c>
      <c r="B55">
        <v>9</v>
      </c>
      <c r="C55">
        <v>721</v>
      </c>
      <c r="D55">
        <v>217</v>
      </c>
      <c r="E55">
        <v>3</v>
      </c>
    </row>
    <row r="56" spans="1:5" x14ac:dyDescent="0.55000000000000004">
      <c r="A56" t="s">
        <v>96</v>
      </c>
      <c r="B56">
        <v>4</v>
      </c>
      <c r="C56" s="2">
        <v>1907</v>
      </c>
      <c r="D56">
        <v>266</v>
      </c>
      <c r="E56">
        <v>1</v>
      </c>
    </row>
    <row r="57" spans="1:5" x14ac:dyDescent="0.55000000000000004">
      <c r="A57" t="s">
        <v>97</v>
      </c>
      <c r="B57">
        <v>2</v>
      </c>
      <c r="C57">
        <v>330</v>
      </c>
      <c r="D57">
        <v>391</v>
      </c>
      <c r="E57">
        <v>2</v>
      </c>
    </row>
    <row r="58" spans="1:5" x14ac:dyDescent="0.55000000000000004">
      <c r="A58" t="s">
        <v>98</v>
      </c>
      <c r="B58">
        <v>5</v>
      </c>
      <c r="C58">
        <v>839</v>
      </c>
      <c r="D58">
        <v>135</v>
      </c>
      <c r="E58">
        <v>1</v>
      </c>
    </row>
    <row r="59" spans="1:5" x14ac:dyDescent="0.55000000000000004">
      <c r="A59" t="s">
        <v>99</v>
      </c>
      <c r="B59">
        <v>5</v>
      </c>
      <c r="C59">
        <v>755</v>
      </c>
      <c r="D59">
        <v>281</v>
      </c>
      <c r="E59">
        <v>1</v>
      </c>
    </row>
    <row r="60" spans="1:5" x14ac:dyDescent="0.55000000000000004">
      <c r="A60" t="s">
        <v>100</v>
      </c>
      <c r="B60">
        <v>4</v>
      </c>
      <c r="C60">
        <v>529</v>
      </c>
      <c r="D60">
        <v>117</v>
      </c>
      <c r="E60">
        <v>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B8455-09C1-41C6-B9D1-8BBCAE9DEC6F}">
  <dimension ref="A1:M60"/>
  <sheetViews>
    <sheetView workbookViewId="0">
      <selection activeCell="G24" sqref="G24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7" max="7" width="22.15625" customWidth="1"/>
  </cols>
  <sheetData>
    <row r="1" spans="1:13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G1" s="21" t="s">
        <v>0</v>
      </c>
      <c r="H1" s="22"/>
      <c r="I1" s="22"/>
      <c r="J1" s="22"/>
      <c r="K1" s="22"/>
      <c r="L1" s="22"/>
      <c r="M1" s="22"/>
    </row>
    <row r="2" spans="1:13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G2" s="22" t="s">
        <v>106</v>
      </c>
      <c r="H2" s="22"/>
      <c r="I2" s="22"/>
      <c r="J2" s="22"/>
      <c r="K2" s="22"/>
      <c r="L2" s="22"/>
      <c r="M2" s="22"/>
    </row>
    <row r="3" spans="1:13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G3" s="22"/>
      <c r="H3" s="22"/>
      <c r="I3" s="22"/>
      <c r="J3" s="22"/>
      <c r="K3" s="22"/>
      <c r="L3" s="22"/>
      <c r="M3" s="22"/>
    </row>
    <row r="4" spans="1:13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G4" s="22"/>
      <c r="H4" s="22"/>
      <c r="I4" s="22"/>
      <c r="J4" s="22"/>
      <c r="K4" s="22"/>
      <c r="L4" s="22"/>
      <c r="M4" s="22"/>
    </row>
    <row r="5" spans="1:13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G5" s="22"/>
      <c r="H5" s="22"/>
      <c r="I5" s="22"/>
      <c r="J5" s="22"/>
      <c r="K5" s="22"/>
      <c r="L5" s="22"/>
      <c r="M5" s="22"/>
    </row>
    <row r="6" spans="1:13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G6" s="22"/>
      <c r="H6" s="22"/>
      <c r="I6" s="22"/>
      <c r="J6" s="22"/>
      <c r="K6" s="22"/>
      <c r="L6" s="22"/>
      <c r="M6" s="22"/>
    </row>
    <row r="7" spans="1:13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G7" s="22"/>
      <c r="H7" s="22"/>
      <c r="I7" s="22"/>
      <c r="J7" s="22"/>
      <c r="K7" s="22"/>
      <c r="L7" s="22"/>
      <c r="M7" s="22"/>
    </row>
    <row r="8" spans="1:13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G8" s="22"/>
      <c r="H8" s="22"/>
      <c r="I8" s="22"/>
      <c r="J8" s="22"/>
      <c r="K8" s="22"/>
      <c r="L8" s="22"/>
      <c r="M8" s="22"/>
    </row>
    <row r="9" spans="1:13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G9" s="22"/>
      <c r="H9" s="22"/>
      <c r="I9" s="22"/>
      <c r="J9" s="22"/>
      <c r="K9" s="22"/>
      <c r="L9" s="22"/>
      <c r="M9" s="22"/>
    </row>
    <row r="10" spans="1:13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G10" s="22"/>
      <c r="H10" s="22"/>
      <c r="I10" s="22"/>
      <c r="J10" s="22"/>
      <c r="K10" s="22"/>
      <c r="L10" s="22"/>
      <c r="M10" s="22"/>
    </row>
    <row r="11" spans="1:13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  <c r="G11" s="22"/>
      <c r="H11" s="22"/>
      <c r="I11" s="22"/>
      <c r="J11" s="22"/>
      <c r="K11" s="22"/>
      <c r="L11" s="22"/>
      <c r="M11" s="22"/>
    </row>
    <row r="12" spans="1:13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G12" s="22"/>
      <c r="H12" s="22"/>
      <c r="I12" s="22"/>
      <c r="J12" s="22"/>
      <c r="K12" s="22"/>
      <c r="L12" s="22"/>
      <c r="M12" s="22"/>
    </row>
    <row r="13" spans="1:13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G13" s="22"/>
      <c r="H13" s="22"/>
      <c r="I13" s="22"/>
      <c r="J13" s="22"/>
      <c r="K13" s="22"/>
      <c r="L13" s="22"/>
      <c r="M13" s="22"/>
    </row>
    <row r="14" spans="1:13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</row>
    <row r="15" spans="1:13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G15" s="30" t="s">
        <v>107</v>
      </c>
    </row>
    <row r="16" spans="1:13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G16" t="s">
        <v>108</v>
      </c>
    </row>
    <row r="17" spans="1:7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G17" t="s">
        <v>109</v>
      </c>
    </row>
    <row r="18" spans="1:7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  <c r="G18" t="s">
        <v>115</v>
      </c>
    </row>
    <row r="19" spans="1:7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  <c r="G19" t="s">
        <v>110</v>
      </c>
    </row>
    <row r="20" spans="1:7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  <c r="G20" t="s">
        <v>111</v>
      </c>
    </row>
    <row r="21" spans="1:7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  <c r="G21" t="s">
        <v>112</v>
      </c>
    </row>
    <row r="22" spans="1:7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  <c r="G22" t="s">
        <v>113</v>
      </c>
    </row>
    <row r="23" spans="1:7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  <c r="G23" t="s">
        <v>114</v>
      </c>
    </row>
    <row r="24" spans="1:7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  <c r="G24" t="s">
        <v>1089</v>
      </c>
    </row>
    <row r="25" spans="1:7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7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7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7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7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7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7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7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E705-06D2-4684-806B-39022C1F7D2C}">
  <dimension ref="A1:H9"/>
  <sheetViews>
    <sheetView workbookViewId="0"/>
  </sheetViews>
  <sheetFormatPr defaultRowHeight="14.4" x14ac:dyDescent="0.55000000000000004"/>
  <cols>
    <col min="1" max="1" width="27.41796875" customWidth="1"/>
    <col min="2" max="2" width="19.578125" customWidth="1"/>
    <col min="8" max="8" width="19.83984375" customWidth="1"/>
  </cols>
  <sheetData>
    <row r="1" spans="1:8" x14ac:dyDescent="0.55000000000000004">
      <c r="A1" s="21" t="s">
        <v>171</v>
      </c>
      <c r="B1" s="22"/>
      <c r="C1" s="22"/>
      <c r="D1" s="22"/>
      <c r="E1" s="22"/>
      <c r="F1" s="22"/>
      <c r="G1" s="22"/>
      <c r="H1" s="30" t="s">
        <v>173</v>
      </c>
    </row>
    <row r="3" spans="1:8" x14ac:dyDescent="0.55000000000000004">
      <c r="A3" s="53" t="s">
        <v>157</v>
      </c>
      <c r="B3" s="3">
        <v>175</v>
      </c>
      <c r="D3" t="s">
        <v>158</v>
      </c>
      <c r="H3" s="55">
        <v>175</v>
      </c>
    </row>
    <row r="4" spans="1:8" x14ac:dyDescent="0.55000000000000004">
      <c r="A4" s="53" t="s">
        <v>159</v>
      </c>
      <c r="B4" s="3">
        <v>0.2</v>
      </c>
      <c r="D4" t="s">
        <v>160</v>
      </c>
      <c r="H4" s="56">
        <v>0.2</v>
      </c>
    </row>
    <row r="5" spans="1:8" x14ac:dyDescent="0.55000000000000004">
      <c r="A5" s="53" t="s">
        <v>161</v>
      </c>
      <c r="B5" s="3">
        <v>12486948242</v>
      </c>
      <c r="D5" t="s">
        <v>162</v>
      </c>
      <c r="H5" s="57">
        <v>12486948242</v>
      </c>
    </row>
    <row r="6" spans="1:8" x14ac:dyDescent="0.55000000000000004">
      <c r="A6" s="53" t="s">
        <v>163</v>
      </c>
      <c r="B6" s="3">
        <v>3628522000</v>
      </c>
      <c r="D6" t="s">
        <v>164</v>
      </c>
      <c r="H6" s="58">
        <v>3628522000</v>
      </c>
    </row>
    <row r="7" spans="1:8" x14ac:dyDescent="0.55000000000000004">
      <c r="A7" s="53" t="s">
        <v>165</v>
      </c>
      <c r="B7" s="3">
        <v>1.0000000000000001E-5</v>
      </c>
      <c r="D7" t="s">
        <v>166</v>
      </c>
      <c r="H7" s="59">
        <v>1.0000000000000001E-5</v>
      </c>
    </row>
    <row r="8" spans="1:8" x14ac:dyDescent="0.55000000000000004">
      <c r="A8" s="53" t="s">
        <v>167</v>
      </c>
      <c r="B8" s="3">
        <v>9.8066499999999994</v>
      </c>
      <c r="D8" t="s">
        <v>168</v>
      </c>
      <c r="H8" s="60">
        <v>9.8066499999999994</v>
      </c>
    </row>
    <row r="9" spans="1:8" x14ac:dyDescent="0.55000000000000004">
      <c r="A9" s="53" t="s">
        <v>169</v>
      </c>
      <c r="B9" s="3">
        <v>1084</v>
      </c>
      <c r="D9" t="s">
        <v>170</v>
      </c>
      <c r="H9" s="61">
        <v>1084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158D-7360-4CC5-BBBC-1E22BCEC4302}">
  <dimension ref="A1:J26"/>
  <sheetViews>
    <sheetView topLeftCell="B1" workbookViewId="0">
      <selection activeCell="J14" sqref="J14"/>
    </sheetView>
  </sheetViews>
  <sheetFormatPr defaultRowHeight="15.6" x14ac:dyDescent="0.6"/>
  <cols>
    <col min="1" max="1" width="15.15625" bestFit="1" customWidth="1"/>
    <col min="2" max="2" width="7" bestFit="1" customWidth="1"/>
    <col min="3" max="3" width="9" bestFit="1" customWidth="1"/>
    <col min="4" max="4" width="8.83984375" bestFit="1" customWidth="1"/>
    <col min="5" max="5" width="12.26171875" bestFit="1" customWidth="1"/>
    <col min="9" max="9" width="55.83984375" style="1" customWidth="1"/>
    <col min="10" max="10" width="35.26171875" customWidth="1"/>
  </cols>
  <sheetData>
    <row r="1" spans="1:10" ht="15.9" thickBot="1" x14ac:dyDescent="0.65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I1" s="25" t="s">
        <v>0</v>
      </c>
      <c r="J1" s="29" t="s">
        <v>116</v>
      </c>
    </row>
    <row r="2" spans="1:10" ht="31.2" x14ac:dyDescent="0.6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I2" s="24" t="s">
        <v>117</v>
      </c>
      <c r="J2" s="28" t="s">
        <v>118</v>
      </c>
    </row>
    <row r="3" spans="1:10" ht="46.8" x14ac:dyDescent="0.6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I3" s="24" t="s">
        <v>119</v>
      </c>
      <c r="J3" s="28" t="s">
        <v>120</v>
      </c>
    </row>
    <row r="4" spans="1:10" ht="31.2" x14ac:dyDescent="0.6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I4" s="24" t="s">
        <v>123</v>
      </c>
      <c r="J4" s="28" t="s">
        <v>124</v>
      </c>
    </row>
    <row r="5" spans="1:10" ht="31.2" x14ac:dyDescent="0.6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I5" s="23" t="s">
        <v>125</v>
      </c>
      <c r="J5" s="28" t="s">
        <v>126</v>
      </c>
    </row>
    <row r="6" spans="1:10" ht="31.2" x14ac:dyDescent="0.6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I6" s="23" t="s">
        <v>127</v>
      </c>
      <c r="J6" s="28" t="s">
        <v>128</v>
      </c>
    </row>
    <row r="7" spans="1:10" x14ac:dyDescent="0.6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I7" s="23" t="s">
        <v>129</v>
      </c>
      <c r="J7" s="28" t="s">
        <v>130</v>
      </c>
    </row>
    <row r="8" spans="1:10" ht="31.2" x14ac:dyDescent="0.6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I8" s="23" t="s">
        <v>131</v>
      </c>
      <c r="J8" s="28" t="s">
        <v>132</v>
      </c>
    </row>
    <row r="9" spans="1:10" ht="31.2" x14ac:dyDescent="0.6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I9" s="105" t="s">
        <v>1090</v>
      </c>
      <c r="J9" s="28" t="s">
        <v>133</v>
      </c>
    </row>
    <row r="10" spans="1:10" ht="31.2" x14ac:dyDescent="0.6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I10" s="105" t="s">
        <v>1091</v>
      </c>
      <c r="J10" s="28" t="s">
        <v>135</v>
      </c>
    </row>
    <row r="11" spans="1:10" ht="31.2" x14ac:dyDescent="0.6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  <c r="I11" s="23" t="s">
        <v>134</v>
      </c>
      <c r="J11" s="28" t="s">
        <v>136</v>
      </c>
    </row>
    <row r="12" spans="1:10" x14ac:dyDescent="0.6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I12" s="23"/>
      <c r="J12" s="28"/>
    </row>
    <row r="13" spans="1:10" x14ac:dyDescent="0.6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I13" s="25" t="s">
        <v>39</v>
      </c>
      <c r="J13" s="28"/>
    </row>
    <row r="14" spans="1:10" x14ac:dyDescent="0.6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I14" s="26" t="s">
        <v>121</v>
      </c>
      <c r="J14" s="28" t="s">
        <v>122</v>
      </c>
    </row>
    <row r="15" spans="1:10" x14ac:dyDescent="0.6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I15" s="23"/>
      <c r="J15" s="28"/>
    </row>
    <row r="16" spans="1:10" x14ac:dyDescent="0.6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I16" s="27"/>
    </row>
    <row r="17" spans="1:9" x14ac:dyDescent="0.6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I17" s="27"/>
    </row>
    <row r="18" spans="1:9" x14ac:dyDescent="0.6">
      <c r="I18" s="27"/>
    </row>
    <row r="19" spans="1:9" x14ac:dyDescent="0.6">
      <c r="I19" s="27"/>
    </row>
    <row r="22" spans="1:9" x14ac:dyDescent="0.6">
      <c r="I22" s="27"/>
    </row>
    <row r="25" spans="1:9" x14ac:dyDescent="0.6">
      <c r="I25" s="27"/>
    </row>
    <row r="26" spans="1:9" x14ac:dyDescent="0.6">
      <c r="I26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CA77-0398-4565-BA9F-F3B9307562EE}">
  <dimension ref="A1:K17"/>
  <sheetViews>
    <sheetView workbookViewId="0">
      <selection activeCell="G3" sqref="G3"/>
    </sheetView>
  </sheetViews>
  <sheetFormatPr defaultRowHeight="14.4" x14ac:dyDescent="0.55000000000000004"/>
  <cols>
    <col min="1" max="1" width="11.41796875" customWidth="1"/>
  </cols>
  <sheetData>
    <row r="1" spans="1:11" x14ac:dyDescent="0.55000000000000004">
      <c r="A1" s="21" t="s">
        <v>149</v>
      </c>
      <c r="B1" s="22"/>
      <c r="C1" s="22"/>
      <c r="D1" s="22"/>
      <c r="E1" s="22"/>
      <c r="F1" s="22"/>
      <c r="G1" s="22"/>
      <c r="H1" s="22"/>
      <c r="I1" s="22"/>
    </row>
    <row r="2" spans="1:11" ht="14.7" thickBot="1" x14ac:dyDescent="0.6"/>
    <row r="3" spans="1:11" ht="16.5" thickBot="1" x14ac:dyDescent="0.6">
      <c r="A3" s="40" t="s">
        <v>151</v>
      </c>
      <c r="B3" s="12" t="s">
        <v>152</v>
      </c>
      <c r="C3" s="12" t="s">
        <v>153</v>
      </c>
      <c r="D3" s="54" t="s">
        <v>172</v>
      </c>
      <c r="E3" s="13" t="s">
        <v>154</v>
      </c>
      <c r="G3" s="30" t="s">
        <v>116</v>
      </c>
      <c r="H3" s="41"/>
      <c r="I3" s="41"/>
      <c r="J3" s="41"/>
      <c r="K3" s="41"/>
    </row>
    <row r="4" spans="1:11" x14ac:dyDescent="0.55000000000000004">
      <c r="A4" s="38">
        <v>1</v>
      </c>
      <c r="B4" s="34"/>
      <c r="C4" s="35"/>
      <c r="D4" s="35"/>
      <c r="E4" s="35"/>
      <c r="G4" s="28">
        <f>A4+2</f>
        <v>3</v>
      </c>
      <c r="H4" s="28">
        <f>A4*3+5</f>
        <v>8</v>
      </c>
      <c r="I4" s="28">
        <f>A4^2</f>
        <v>1</v>
      </c>
      <c r="J4" s="28">
        <f>A4*(A4+3)</f>
        <v>4</v>
      </c>
    </row>
    <row r="5" spans="1:11" x14ac:dyDescent="0.55000000000000004">
      <c r="A5" s="39">
        <v>3</v>
      </c>
      <c r="B5" s="36"/>
      <c r="C5" s="37"/>
      <c r="D5" s="37"/>
      <c r="E5" s="37"/>
      <c r="G5" s="28">
        <f t="shared" ref="G5:G15" si="0">A5+2</f>
        <v>5</v>
      </c>
      <c r="H5" s="28">
        <f t="shared" ref="H5:H15" si="1">A5*3+5</f>
        <v>14</v>
      </c>
      <c r="I5" s="28">
        <f t="shared" ref="I5:I15" si="2">A5^2</f>
        <v>9</v>
      </c>
      <c r="J5" s="28">
        <f t="shared" ref="J5:J15" si="3">A5*(A5+3)</f>
        <v>18</v>
      </c>
    </row>
    <row r="6" spans="1:11" x14ac:dyDescent="0.55000000000000004">
      <c r="A6" s="39">
        <v>5</v>
      </c>
      <c r="B6" s="36"/>
      <c r="C6" s="37"/>
      <c r="D6" s="37"/>
      <c r="E6" s="37"/>
      <c r="G6" s="28">
        <f t="shared" si="0"/>
        <v>7</v>
      </c>
      <c r="H6" s="28">
        <f t="shared" si="1"/>
        <v>20</v>
      </c>
      <c r="I6" s="28">
        <f t="shared" si="2"/>
        <v>25</v>
      </c>
      <c r="J6" s="28">
        <f t="shared" si="3"/>
        <v>40</v>
      </c>
    </row>
    <row r="7" spans="1:11" x14ac:dyDescent="0.55000000000000004">
      <c r="A7" s="39">
        <v>7</v>
      </c>
      <c r="B7" s="36"/>
      <c r="C7" s="37"/>
      <c r="D7" s="37"/>
      <c r="E7" s="37"/>
      <c r="G7" s="28">
        <f t="shared" si="0"/>
        <v>9</v>
      </c>
      <c r="H7" s="28">
        <f t="shared" si="1"/>
        <v>26</v>
      </c>
      <c r="I7" s="28">
        <f t="shared" si="2"/>
        <v>49</v>
      </c>
      <c r="J7" s="28">
        <f t="shared" si="3"/>
        <v>70</v>
      </c>
    </row>
    <row r="8" spans="1:11" x14ac:dyDescent="0.55000000000000004">
      <c r="A8" s="39">
        <v>9</v>
      </c>
      <c r="B8" s="36"/>
      <c r="C8" s="37"/>
      <c r="D8" s="37"/>
      <c r="E8" s="37"/>
      <c r="G8" s="28">
        <f t="shared" si="0"/>
        <v>11</v>
      </c>
      <c r="H8" s="28">
        <f t="shared" si="1"/>
        <v>32</v>
      </c>
      <c r="I8" s="28">
        <f t="shared" si="2"/>
        <v>81</v>
      </c>
      <c r="J8" s="28">
        <f t="shared" si="3"/>
        <v>108</v>
      </c>
    </row>
    <row r="9" spans="1:11" x14ac:dyDescent="0.55000000000000004">
      <c r="A9" s="39">
        <v>11</v>
      </c>
      <c r="B9" s="36"/>
      <c r="C9" s="37"/>
      <c r="D9" s="37"/>
      <c r="E9" s="37"/>
      <c r="G9" s="28">
        <f t="shared" si="0"/>
        <v>13</v>
      </c>
      <c r="H9" s="28">
        <f t="shared" si="1"/>
        <v>38</v>
      </c>
      <c r="I9" s="28">
        <f t="shared" si="2"/>
        <v>121</v>
      </c>
      <c r="J9" s="28">
        <f t="shared" si="3"/>
        <v>154</v>
      </c>
    </row>
    <row r="10" spans="1:11" x14ac:dyDescent="0.55000000000000004">
      <c r="A10" s="39">
        <v>13</v>
      </c>
      <c r="B10" s="36"/>
      <c r="C10" s="37"/>
      <c r="D10" s="37"/>
      <c r="E10" s="37"/>
      <c r="G10" s="28">
        <f t="shared" si="0"/>
        <v>15</v>
      </c>
      <c r="H10" s="28">
        <f t="shared" si="1"/>
        <v>44</v>
      </c>
      <c r="I10" s="28">
        <f t="shared" si="2"/>
        <v>169</v>
      </c>
      <c r="J10" s="28">
        <f t="shared" si="3"/>
        <v>208</v>
      </c>
    </row>
    <row r="11" spans="1:11" x14ac:dyDescent="0.55000000000000004">
      <c r="A11" s="39">
        <v>15</v>
      </c>
      <c r="B11" s="36"/>
      <c r="C11" s="37"/>
      <c r="D11" s="37"/>
      <c r="E11" s="37"/>
      <c r="G11" s="28">
        <f t="shared" si="0"/>
        <v>17</v>
      </c>
      <c r="H11" s="28">
        <f t="shared" si="1"/>
        <v>50</v>
      </c>
      <c r="I11" s="28">
        <f t="shared" si="2"/>
        <v>225</v>
      </c>
      <c r="J11" s="28">
        <f t="shared" si="3"/>
        <v>270</v>
      </c>
    </row>
    <row r="12" spans="1:11" x14ac:dyDescent="0.55000000000000004">
      <c r="A12" s="39">
        <v>17</v>
      </c>
      <c r="B12" s="36"/>
      <c r="C12" s="37"/>
      <c r="D12" s="37"/>
      <c r="E12" s="37"/>
      <c r="G12" s="28">
        <f t="shared" si="0"/>
        <v>19</v>
      </c>
      <c r="H12" s="28">
        <f t="shared" si="1"/>
        <v>56</v>
      </c>
      <c r="I12" s="28">
        <f t="shared" si="2"/>
        <v>289</v>
      </c>
      <c r="J12" s="28">
        <f t="shared" si="3"/>
        <v>340</v>
      </c>
    </row>
    <row r="13" spans="1:11" x14ac:dyDescent="0.55000000000000004">
      <c r="A13" s="39">
        <v>19</v>
      </c>
      <c r="B13" s="36"/>
      <c r="C13" s="37"/>
      <c r="D13" s="37"/>
      <c r="E13" s="37"/>
      <c r="G13" s="28">
        <f t="shared" si="0"/>
        <v>21</v>
      </c>
      <c r="H13" s="28">
        <f t="shared" si="1"/>
        <v>62</v>
      </c>
      <c r="I13" s="28">
        <f t="shared" si="2"/>
        <v>361</v>
      </c>
      <c r="J13" s="28">
        <f t="shared" si="3"/>
        <v>418</v>
      </c>
    </row>
    <row r="14" spans="1:11" x14ac:dyDescent="0.55000000000000004">
      <c r="A14" s="39">
        <v>21</v>
      </c>
      <c r="B14" s="36"/>
      <c r="C14" s="37"/>
      <c r="D14" s="37"/>
      <c r="E14" s="37"/>
      <c r="G14" s="28">
        <f t="shared" si="0"/>
        <v>23</v>
      </c>
      <c r="H14" s="28">
        <f t="shared" si="1"/>
        <v>68</v>
      </c>
      <c r="I14" s="28">
        <f t="shared" si="2"/>
        <v>441</v>
      </c>
      <c r="J14" s="28">
        <f t="shared" si="3"/>
        <v>504</v>
      </c>
    </row>
    <row r="15" spans="1:11" ht="14.7" thickBot="1" x14ac:dyDescent="0.6">
      <c r="A15" s="42">
        <v>23</v>
      </c>
      <c r="B15" s="43"/>
      <c r="C15" s="44"/>
      <c r="D15" s="44"/>
      <c r="E15" s="44"/>
      <c r="G15" s="28">
        <f t="shared" si="0"/>
        <v>25</v>
      </c>
      <c r="H15" s="28">
        <f t="shared" si="1"/>
        <v>74</v>
      </c>
      <c r="I15" s="28">
        <f t="shared" si="2"/>
        <v>529</v>
      </c>
      <c r="J15" s="28">
        <f t="shared" si="3"/>
        <v>598</v>
      </c>
    </row>
    <row r="16" spans="1:11" x14ac:dyDescent="0.55000000000000004">
      <c r="A16" s="45" t="s">
        <v>155</v>
      </c>
      <c r="B16" s="46"/>
      <c r="C16" s="47"/>
      <c r="D16" s="47"/>
      <c r="E16" s="48"/>
      <c r="G16" s="28">
        <f>SUM(G4:G15)</f>
        <v>168</v>
      </c>
      <c r="H16" s="28">
        <f t="shared" ref="H16:J16" si="4">SUM(H4:H15)</f>
        <v>492</v>
      </c>
      <c r="I16" s="28">
        <f t="shared" si="4"/>
        <v>2300</v>
      </c>
      <c r="J16" s="28">
        <f t="shared" si="4"/>
        <v>2732</v>
      </c>
    </row>
    <row r="17" spans="1:10" ht="14.7" thickBot="1" x14ac:dyDescent="0.6">
      <c r="A17" s="49" t="s">
        <v>156</v>
      </c>
      <c r="B17" s="50"/>
      <c r="C17" s="51"/>
      <c r="D17" s="51"/>
      <c r="E17" s="52"/>
      <c r="G17" s="28">
        <f>AVERAGE(G4:G15)</f>
        <v>14</v>
      </c>
      <c r="H17" s="28">
        <f t="shared" ref="H17:J17" si="5">AVERAGE(H4:H15)</f>
        <v>41</v>
      </c>
      <c r="I17" s="28">
        <f t="shared" si="5"/>
        <v>191.66666666666666</v>
      </c>
      <c r="J17" s="28">
        <f t="shared" si="5"/>
        <v>227.66666666666666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2EB4C-2AB5-44A3-A530-BD376C629965}">
  <dimension ref="A1:K60"/>
  <sheetViews>
    <sheetView workbookViewId="0">
      <selection activeCell="J10" sqref="J10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10" max="10" width="55.83984375" customWidth="1"/>
    <col min="11" max="11" width="35.26171875" customWidth="1"/>
  </cols>
  <sheetData>
    <row r="1" spans="1:11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J1" s="31" t="s">
        <v>0</v>
      </c>
      <c r="K1" s="30" t="s">
        <v>116</v>
      </c>
    </row>
    <row r="2" spans="1:11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J2" s="32" t="s">
        <v>138</v>
      </c>
      <c r="K2" s="28" t="s">
        <v>139</v>
      </c>
    </row>
    <row r="3" spans="1:11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J3" s="32" t="s">
        <v>140</v>
      </c>
      <c r="K3" s="28" t="s">
        <v>141</v>
      </c>
    </row>
    <row r="4" spans="1:11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J4" s="32" t="s">
        <v>142</v>
      </c>
      <c r="K4" s="28" t="s">
        <v>143</v>
      </c>
    </row>
    <row r="5" spans="1:11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J5" s="33" t="s">
        <v>144</v>
      </c>
      <c r="K5" s="28" t="s">
        <v>145</v>
      </c>
    </row>
    <row r="6" spans="1:11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J6" s="33" t="s">
        <v>146</v>
      </c>
      <c r="K6" s="28" t="s">
        <v>147</v>
      </c>
    </row>
    <row r="7" spans="1:11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J7" s="33"/>
      <c r="K7" s="28"/>
    </row>
    <row r="8" spans="1:11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J8" s="31" t="s">
        <v>39</v>
      </c>
      <c r="K8" s="28"/>
    </row>
    <row r="9" spans="1:11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J9" s="33" t="s">
        <v>1092</v>
      </c>
      <c r="K9" s="28" t="s">
        <v>148</v>
      </c>
    </row>
    <row r="10" spans="1:11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J10" s="33"/>
      <c r="K10" s="28"/>
    </row>
    <row r="11" spans="1:11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  <c r="J11" s="33"/>
      <c r="K11" s="28"/>
    </row>
    <row r="12" spans="1:11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J12" s="33"/>
      <c r="K12" s="28"/>
    </row>
    <row r="13" spans="1:11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J13" s="31"/>
      <c r="K13" s="28"/>
    </row>
    <row r="14" spans="1:11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J14" s="64"/>
      <c r="K14" s="28"/>
    </row>
    <row r="15" spans="1:11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J15" s="33"/>
      <c r="K15" s="28"/>
    </row>
    <row r="16" spans="1:11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J16" s="65"/>
    </row>
    <row r="17" spans="1:10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J17" s="65"/>
    </row>
    <row r="18" spans="1:10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  <c r="J18" s="65"/>
    </row>
    <row r="19" spans="1:10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  <c r="J19" s="65"/>
    </row>
    <row r="20" spans="1:10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10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10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  <c r="J22" s="65"/>
    </row>
    <row r="23" spans="1:10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10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10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  <c r="J25" s="65"/>
    </row>
    <row r="26" spans="1:10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  <c r="J26" s="65"/>
    </row>
    <row r="27" spans="1:10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10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10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10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10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10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FBD9-A9B5-4E35-BFBC-48FF4F3C0C14}">
  <dimension ref="A1:N15"/>
  <sheetViews>
    <sheetView workbookViewId="0">
      <selection activeCell="K1" sqref="K1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11.68359375" style="20" bestFit="1" customWidth="1"/>
    <col min="4" max="4" width="12.15625" style="20" bestFit="1" customWidth="1"/>
    <col min="5" max="5" width="8.68359375" style="10" bestFit="1" customWidth="1"/>
    <col min="8" max="8" width="13.83984375" bestFit="1" customWidth="1"/>
    <col min="9" max="9" width="3.26171875" customWidth="1"/>
    <col min="10" max="10" width="44.41796875" customWidth="1"/>
    <col min="11" max="11" width="10.578125" customWidth="1"/>
    <col min="12" max="12" width="10.68359375" customWidth="1"/>
  </cols>
  <sheetData>
    <row r="1" spans="1:14" ht="14.7" thickBot="1" x14ac:dyDescent="0.6">
      <c r="A1" s="11" t="s">
        <v>198</v>
      </c>
      <c r="B1" s="12" t="s">
        <v>199</v>
      </c>
      <c r="C1" s="12" t="s">
        <v>200</v>
      </c>
      <c r="D1" s="12" t="s">
        <v>201</v>
      </c>
      <c r="E1" s="13" t="s">
        <v>202</v>
      </c>
      <c r="H1" s="68" t="s">
        <v>203</v>
      </c>
      <c r="J1" s="31" t="s">
        <v>0</v>
      </c>
      <c r="K1" s="30" t="s">
        <v>116</v>
      </c>
      <c r="L1" s="41"/>
      <c r="M1" s="41"/>
      <c r="N1" s="41"/>
    </row>
    <row r="2" spans="1:14" ht="43.2" x14ac:dyDescent="0.55000000000000004">
      <c r="A2" s="14" t="s">
        <v>175</v>
      </c>
      <c r="B2" s="4">
        <v>500</v>
      </c>
      <c r="C2" s="17" t="s">
        <v>176</v>
      </c>
      <c r="D2" s="17">
        <v>10</v>
      </c>
      <c r="E2" s="5" t="s">
        <v>177</v>
      </c>
      <c r="H2" s="69">
        <v>410</v>
      </c>
      <c r="J2" s="32" t="s">
        <v>204</v>
      </c>
      <c r="K2" s="70">
        <f>B2/D2</f>
        <v>50</v>
      </c>
      <c r="L2" s="71">
        <f>B2/$H$2</f>
        <v>1.2195121951219512</v>
      </c>
    </row>
    <row r="3" spans="1:14" ht="43.2" x14ac:dyDescent="0.55000000000000004">
      <c r="A3" s="15" t="s">
        <v>178</v>
      </c>
      <c r="B3" s="6">
        <v>300</v>
      </c>
      <c r="C3" s="18" t="s">
        <v>176</v>
      </c>
      <c r="D3" s="18">
        <v>1000</v>
      </c>
      <c r="E3" s="7" t="s">
        <v>179</v>
      </c>
      <c r="J3" s="32" t="s">
        <v>205</v>
      </c>
      <c r="K3" s="70">
        <f t="shared" ref="K3:K15" si="0">B3/D3</f>
        <v>0.3</v>
      </c>
      <c r="L3" s="71">
        <f t="shared" ref="L3:L15" si="1">B3/$H$2</f>
        <v>0.73170731707317072</v>
      </c>
    </row>
    <row r="4" spans="1:14" x14ac:dyDescent="0.55000000000000004">
      <c r="A4" s="15" t="s">
        <v>180</v>
      </c>
      <c r="B4" s="6">
        <v>310</v>
      </c>
      <c r="C4" s="18" t="s">
        <v>181</v>
      </c>
      <c r="D4" s="18">
        <v>100</v>
      </c>
      <c r="E4" s="7" t="s">
        <v>182</v>
      </c>
      <c r="J4" s="32"/>
      <c r="K4" s="70">
        <f t="shared" si="0"/>
        <v>3.1</v>
      </c>
      <c r="L4" s="71">
        <f t="shared" si="1"/>
        <v>0.75609756097560976</v>
      </c>
    </row>
    <row r="5" spans="1:14" x14ac:dyDescent="0.55000000000000004">
      <c r="A5" s="15" t="s">
        <v>183</v>
      </c>
      <c r="B5" s="6">
        <v>470</v>
      </c>
      <c r="C5" s="18" t="s">
        <v>184</v>
      </c>
      <c r="D5" s="18">
        <v>1000</v>
      </c>
      <c r="E5" s="7" t="s">
        <v>182</v>
      </c>
      <c r="J5" s="33"/>
      <c r="K5" s="70">
        <f t="shared" si="0"/>
        <v>0.47</v>
      </c>
      <c r="L5" s="71">
        <f t="shared" si="1"/>
        <v>1.1463414634146341</v>
      </c>
    </row>
    <row r="6" spans="1:14" x14ac:dyDescent="0.55000000000000004">
      <c r="A6" s="15" t="s">
        <v>185</v>
      </c>
      <c r="B6" s="6">
        <v>150</v>
      </c>
      <c r="C6" s="18" t="s">
        <v>184</v>
      </c>
      <c r="D6" s="18">
        <v>1000</v>
      </c>
      <c r="E6" s="7" t="s">
        <v>182</v>
      </c>
      <c r="J6" s="33"/>
      <c r="K6" s="70">
        <f t="shared" si="0"/>
        <v>0.15</v>
      </c>
      <c r="L6" s="71">
        <f t="shared" si="1"/>
        <v>0.36585365853658536</v>
      </c>
    </row>
    <row r="7" spans="1:14" x14ac:dyDescent="0.55000000000000004">
      <c r="A7" s="15" t="s">
        <v>186</v>
      </c>
      <c r="B7" s="6">
        <v>70</v>
      </c>
      <c r="C7" s="18" t="s">
        <v>187</v>
      </c>
      <c r="D7" s="18">
        <v>8</v>
      </c>
      <c r="E7" s="7" t="s">
        <v>182</v>
      </c>
      <c r="J7" s="33"/>
      <c r="K7" s="70">
        <f t="shared" si="0"/>
        <v>8.75</v>
      </c>
      <c r="L7" s="71">
        <f t="shared" si="1"/>
        <v>0.17073170731707318</v>
      </c>
    </row>
    <row r="8" spans="1:14" x14ac:dyDescent="0.55000000000000004">
      <c r="A8" s="15" t="s">
        <v>188</v>
      </c>
      <c r="B8" s="6">
        <v>60</v>
      </c>
      <c r="C8" s="18" t="s">
        <v>187</v>
      </c>
      <c r="D8" s="18">
        <v>12</v>
      </c>
      <c r="E8" s="7" t="s">
        <v>182</v>
      </c>
      <c r="J8" s="31"/>
      <c r="K8" s="70">
        <f t="shared" si="0"/>
        <v>5</v>
      </c>
      <c r="L8" s="71">
        <f t="shared" si="1"/>
        <v>0.14634146341463414</v>
      </c>
    </row>
    <row r="9" spans="1:14" x14ac:dyDescent="0.55000000000000004">
      <c r="A9" s="15" t="s">
        <v>189</v>
      </c>
      <c r="B9" s="6">
        <v>700</v>
      </c>
      <c r="C9" s="18" t="s">
        <v>190</v>
      </c>
      <c r="D9" s="18">
        <v>1000</v>
      </c>
      <c r="E9" s="7" t="s">
        <v>179</v>
      </c>
      <c r="J9" s="33"/>
      <c r="K9" s="70">
        <f t="shared" si="0"/>
        <v>0.7</v>
      </c>
      <c r="L9" s="71">
        <f t="shared" si="1"/>
        <v>1.7073170731707317</v>
      </c>
    </row>
    <row r="10" spans="1:14" x14ac:dyDescent="0.55000000000000004">
      <c r="A10" s="15" t="s">
        <v>191</v>
      </c>
      <c r="B10" s="6">
        <v>490</v>
      </c>
      <c r="C10" s="18" t="s">
        <v>176</v>
      </c>
      <c r="D10" s="18">
        <v>375</v>
      </c>
      <c r="E10" s="7" t="s">
        <v>182</v>
      </c>
      <c r="J10" s="33"/>
      <c r="K10" s="70">
        <f t="shared" si="0"/>
        <v>1.3066666666666666</v>
      </c>
      <c r="L10" s="71">
        <f t="shared" si="1"/>
        <v>1.1951219512195121</v>
      </c>
    </row>
    <row r="11" spans="1:14" x14ac:dyDescent="0.55000000000000004">
      <c r="A11" s="15" t="s">
        <v>192</v>
      </c>
      <c r="B11" s="6">
        <v>380</v>
      </c>
      <c r="C11" s="18" t="s">
        <v>187</v>
      </c>
      <c r="D11" s="18">
        <v>500</v>
      </c>
      <c r="E11" s="7" t="s">
        <v>182</v>
      </c>
      <c r="J11" s="33"/>
      <c r="K11" s="70">
        <f t="shared" si="0"/>
        <v>0.76</v>
      </c>
      <c r="L11" s="71">
        <f t="shared" si="1"/>
        <v>0.92682926829268297</v>
      </c>
    </row>
    <row r="12" spans="1:14" x14ac:dyDescent="0.55000000000000004">
      <c r="A12" s="15" t="s">
        <v>193</v>
      </c>
      <c r="B12" s="6">
        <v>750</v>
      </c>
      <c r="C12" s="18" t="s">
        <v>187</v>
      </c>
      <c r="D12" s="18">
        <v>1000</v>
      </c>
      <c r="E12" s="7" t="s">
        <v>182</v>
      </c>
      <c r="J12" s="33"/>
      <c r="K12" s="70">
        <f t="shared" si="0"/>
        <v>0.75</v>
      </c>
      <c r="L12" s="71">
        <f t="shared" si="1"/>
        <v>1.8292682926829269</v>
      </c>
    </row>
    <row r="13" spans="1:14" x14ac:dyDescent="0.55000000000000004">
      <c r="A13" s="15" t="s">
        <v>194</v>
      </c>
      <c r="B13" s="6">
        <v>1200</v>
      </c>
      <c r="C13" s="18" t="s">
        <v>187</v>
      </c>
      <c r="D13" s="18">
        <v>200</v>
      </c>
      <c r="E13" s="7" t="s">
        <v>182</v>
      </c>
      <c r="J13" s="31"/>
      <c r="K13" s="70">
        <f t="shared" si="0"/>
        <v>6</v>
      </c>
      <c r="L13" s="71">
        <f t="shared" si="1"/>
        <v>2.9268292682926829</v>
      </c>
    </row>
    <row r="14" spans="1:14" x14ac:dyDescent="0.55000000000000004">
      <c r="A14" s="15" t="s">
        <v>195</v>
      </c>
      <c r="B14" s="6">
        <v>570</v>
      </c>
      <c r="C14" s="18" t="s">
        <v>196</v>
      </c>
      <c r="D14" s="18">
        <v>100</v>
      </c>
      <c r="E14" s="7" t="s">
        <v>182</v>
      </c>
      <c r="J14" s="64"/>
      <c r="K14" s="70">
        <f t="shared" si="0"/>
        <v>5.7</v>
      </c>
      <c r="L14" s="71">
        <f t="shared" si="1"/>
        <v>1.3902439024390243</v>
      </c>
    </row>
    <row r="15" spans="1:14" ht="14.7" thickBot="1" x14ac:dyDescent="0.6">
      <c r="A15" s="16" t="s">
        <v>197</v>
      </c>
      <c r="B15" s="8">
        <v>700</v>
      </c>
      <c r="C15" s="19" t="s">
        <v>176</v>
      </c>
      <c r="D15" s="19">
        <v>250</v>
      </c>
      <c r="E15" s="9" t="s">
        <v>182</v>
      </c>
      <c r="J15" s="33"/>
      <c r="K15" s="70">
        <f t="shared" si="0"/>
        <v>2.8</v>
      </c>
      <c r="L15" s="71">
        <f t="shared" si="1"/>
        <v>1.7073170731707317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CC52-6293-4E42-9F00-963CAD831EEC}">
  <dimension ref="A1:R15"/>
  <sheetViews>
    <sheetView workbookViewId="0">
      <selection activeCell="J11" sqref="J11"/>
    </sheetView>
  </sheetViews>
  <sheetFormatPr defaultRowHeight="14.4" x14ac:dyDescent="0.55000000000000004"/>
  <cols>
    <col min="1" max="1" width="45.578125" bestFit="1" customWidth="1"/>
    <col min="2" max="2" width="13.83984375" style="10" bestFit="1" customWidth="1"/>
    <col min="3" max="3" width="6.41796875" style="10" customWidth="1"/>
    <col min="4" max="8" width="6.41796875" customWidth="1"/>
    <col min="10" max="10" width="15.26171875" customWidth="1"/>
    <col min="11" max="11" width="3.26171875" customWidth="1"/>
    <col min="12" max="12" width="55.41796875" customWidth="1"/>
    <col min="13" max="13" width="12.26171875" customWidth="1"/>
    <col min="14" max="15" width="9" bestFit="1" customWidth="1"/>
    <col min="16" max="16" width="8" bestFit="1" customWidth="1"/>
    <col min="17" max="17" width="9" bestFit="1" customWidth="1"/>
    <col min="18" max="18" width="5.15625" bestFit="1" customWidth="1"/>
  </cols>
  <sheetData>
    <row r="1" spans="1:18" ht="14.7" thickBot="1" x14ac:dyDescent="0.6">
      <c r="A1" s="11" t="s">
        <v>218</v>
      </c>
      <c r="B1" s="13" t="s">
        <v>219</v>
      </c>
      <c r="C1" t="s">
        <v>224</v>
      </c>
      <c r="D1" t="s">
        <v>220</v>
      </c>
      <c r="E1" t="s">
        <v>221</v>
      </c>
      <c r="F1" t="s">
        <v>159</v>
      </c>
      <c r="G1" t="s">
        <v>222</v>
      </c>
      <c r="H1" t="s">
        <v>223</v>
      </c>
      <c r="J1" s="13" t="s">
        <v>226</v>
      </c>
      <c r="L1" s="31" t="s">
        <v>0</v>
      </c>
      <c r="M1" s="30" t="s">
        <v>233</v>
      </c>
      <c r="N1" s="41"/>
      <c r="O1" s="41"/>
      <c r="P1" s="41"/>
      <c r="Q1" s="41"/>
      <c r="R1" s="41"/>
    </row>
    <row r="2" spans="1:18" ht="29.1" thickBot="1" x14ac:dyDescent="0.6">
      <c r="A2" s="14" t="s">
        <v>206</v>
      </c>
      <c r="B2" s="5">
        <v>216900</v>
      </c>
      <c r="C2" s="73"/>
      <c r="D2" s="75"/>
      <c r="E2" s="76"/>
      <c r="F2" s="76"/>
      <c r="G2" s="76"/>
      <c r="H2" s="76"/>
      <c r="J2" s="74">
        <v>0.12</v>
      </c>
      <c r="L2" s="32" t="s">
        <v>228</v>
      </c>
      <c r="M2" s="78">
        <f>B2*$J$2</f>
        <v>26028</v>
      </c>
      <c r="N2" s="78">
        <f>B2-C2</f>
        <v>216900</v>
      </c>
      <c r="O2" s="78">
        <f>B2/(1+$J$4)</f>
        <v>170787.40157480314</v>
      </c>
      <c r="P2" s="78">
        <f>O2*$J$4</f>
        <v>46112.598425196848</v>
      </c>
      <c r="Q2" s="78">
        <f>O2+P2</f>
        <v>216900</v>
      </c>
      <c r="R2" s="78">
        <f>Q2-B2</f>
        <v>0</v>
      </c>
    </row>
    <row r="3" spans="1:18" ht="14.7" thickBot="1" x14ac:dyDescent="0.6">
      <c r="A3" s="15" t="s">
        <v>207</v>
      </c>
      <c r="B3" s="7">
        <v>280990</v>
      </c>
      <c r="C3" s="73"/>
      <c r="J3" s="13" t="s">
        <v>225</v>
      </c>
      <c r="L3" s="72" t="s">
        <v>227</v>
      </c>
      <c r="M3" s="78">
        <f t="shared" ref="M3:M13" si="0">B3*$J$2</f>
        <v>33718.799999999996</v>
      </c>
      <c r="N3" s="78">
        <f t="shared" ref="N3:N13" si="1">B3-C3</f>
        <v>280990</v>
      </c>
      <c r="O3" s="78">
        <f t="shared" ref="O3:O13" si="2">B3/(1+$J$4)</f>
        <v>221251.96850393701</v>
      </c>
      <c r="P3" s="78">
        <f t="shared" ref="P3:P13" si="3">O3*$J$4</f>
        <v>59738.031496062998</v>
      </c>
      <c r="Q3" s="78">
        <f t="shared" ref="Q3:Q13" si="4">O3+P3</f>
        <v>280990</v>
      </c>
      <c r="R3" s="78">
        <f t="shared" ref="R3:R13" si="5">Q3-B3</f>
        <v>0</v>
      </c>
    </row>
    <row r="4" spans="1:18" x14ac:dyDescent="0.55000000000000004">
      <c r="A4" s="15" t="s">
        <v>208</v>
      </c>
      <c r="B4" s="7">
        <v>372900</v>
      </c>
      <c r="C4" s="73"/>
      <c r="J4" s="74">
        <v>0.27</v>
      </c>
      <c r="L4" s="72" t="s">
        <v>229</v>
      </c>
      <c r="M4" s="78">
        <f t="shared" si="0"/>
        <v>44748</v>
      </c>
      <c r="N4" s="78">
        <f t="shared" si="1"/>
        <v>372900</v>
      </c>
      <c r="O4" s="78">
        <f t="shared" si="2"/>
        <v>293622.04724409449</v>
      </c>
      <c r="P4" s="78">
        <f t="shared" si="3"/>
        <v>79277.952755905513</v>
      </c>
      <c r="Q4" s="78">
        <f t="shared" si="4"/>
        <v>372900</v>
      </c>
      <c r="R4" s="78">
        <f t="shared" si="5"/>
        <v>0</v>
      </c>
    </row>
    <row r="5" spans="1:18" x14ac:dyDescent="0.55000000000000004">
      <c r="A5" s="15" t="s">
        <v>209</v>
      </c>
      <c r="B5" s="7">
        <v>410980</v>
      </c>
      <c r="C5" s="73"/>
      <c r="L5" s="64" t="s">
        <v>232</v>
      </c>
      <c r="M5" s="78">
        <f t="shared" si="0"/>
        <v>49317.599999999999</v>
      </c>
      <c r="N5" s="78">
        <f t="shared" si="1"/>
        <v>410980</v>
      </c>
      <c r="O5" s="78">
        <f t="shared" si="2"/>
        <v>323606.29921259842</v>
      </c>
      <c r="P5" s="78">
        <f t="shared" si="3"/>
        <v>87373.700787401584</v>
      </c>
      <c r="Q5" s="78">
        <f t="shared" si="4"/>
        <v>410980</v>
      </c>
      <c r="R5" s="78">
        <f t="shared" si="5"/>
        <v>0</v>
      </c>
    </row>
    <row r="6" spans="1:18" x14ac:dyDescent="0.55000000000000004">
      <c r="A6" s="15" t="s">
        <v>210</v>
      </c>
      <c r="B6" s="7">
        <v>440300</v>
      </c>
      <c r="C6" s="73"/>
      <c r="L6" s="64" t="s">
        <v>230</v>
      </c>
      <c r="M6" s="78">
        <f t="shared" si="0"/>
        <v>52836</v>
      </c>
      <c r="N6" s="78">
        <f t="shared" si="1"/>
        <v>440300</v>
      </c>
      <c r="O6" s="78">
        <f t="shared" si="2"/>
        <v>346692.91338582675</v>
      </c>
      <c r="P6" s="78">
        <f t="shared" si="3"/>
        <v>93607.086614173226</v>
      </c>
      <c r="Q6" s="78">
        <f t="shared" si="4"/>
        <v>440300</v>
      </c>
      <c r="R6" s="78">
        <f t="shared" si="5"/>
        <v>0</v>
      </c>
    </row>
    <row r="7" spans="1:18" ht="28.8" x14ac:dyDescent="0.55000000000000004">
      <c r="A7" s="15" t="s">
        <v>211</v>
      </c>
      <c r="B7" s="7">
        <v>345900</v>
      </c>
      <c r="C7" s="73"/>
      <c r="L7" s="33" t="s">
        <v>231</v>
      </c>
      <c r="M7" s="78">
        <f t="shared" si="0"/>
        <v>41508</v>
      </c>
      <c r="N7" s="78">
        <f t="shared" si="1"/>
        <v>345900</v>
      </c>
      <c r="O7" s="78">
        <f t="shared" si="2"/>
        <v>272362.20472440944</v>
      </c>
      <c r="P7" s="78">
        <f t="shared" si="3"/>
        <v>73537.795275590557</v>
      </c>
      <c r="Q7" s="78">
        <f t="shared" si="4"/>
        <v>345900</v>
      </c>
      <c r="R7" s="78">
        <f t="shared" si="5"/>
        <v>0</v>
      </c>
    </row>
    <row r="8" spans="1:18" ht="43.2" x14ac:dyDescent="0.55000000000000004">
      <c r="A8" s="15" t="s">
        <v>212</v>
      </c>
      <c r="B8" s="7">
        <v>160980</v>
      </c>
      <c r="C8" s="73"/>
      <c r="L8" s="33" t="s">
        <v>234</v>
      </c>
      <c r="M8" s="78">
        <f t="shared" si="0"/>
        <v>19317.599999999999</v>
      </c>
      <c r="N8" s="78">
        <f t="shared" si="1"/>
        <v>160980</v>
      </c>
      <c r="O8" s="78">
        <f t="shared" si="2"/>
        <v>126755.90551181103</v>
      </c>
      <c r="P8" s="78">
        <f t="shared" si="3"/>
        <v>34224.094488188981</v>
      </c>
      <c r="Q8" s="78">
        <f t="shared" si="4"/>
        <v>160980</v>
      </c>
      <c r="R8" s="78">
        <f t="shared" si="5"/>
        <v>0</v>
      </c>
    </row>
    <row r="9" spans="1:18" x14ac:dyDescent="0.55000000000000004">
      <c r="A9" s="15" t="s">
        <v>213</v>
      </c>
      <c r="B9" s="7">
        <v>185470</v>
      </c>
      <c r="C9" s="73"/>
      <c r="L9" s="33"/>
      <c r="M9" s="78">
        <f t="shared" si="0"/>
        <v>22256.399999999998</v>
      </c>
      <c r="N9" s="78">
        <f t="shared" si="1"/>
        <v>185470</v>
      </c>
      <c r="O9" s="78">
        <f t="shared" si="2"/>
        <v>146039.37007874015</v>
      </c>
      <c r="P9" s="78">
        <f t="shared" si="3"/>
        <v>39430.629921259839</v>
      </c>
      <c r="Q9" s="78">
        <f t="shared" si="4"/>
        <v>185470</v>
      </c>
      <c r="R9" s="78">
        <f t="shared" si="5"/>
        <v>0</v>
      </c>
    </row>
    <row r="10" spans="1:18" x14ac:dyDescent="0.55000000000000004">
      <c r="A10" s="15" t="s">
        <v>214</v>
      </c>
      <c r="B10" s="7">
        <v>257999</v>
      </c>
      <c r="C10" s="73"/>
      <c r="L10" s="33"/>
      <c r="M10" s="78">
        <f t="shared" si="0"/>
        <v>30959.879999999997</v>
      </c>
      <c r="N10" s="78">
        <f t="shared" si="1"/>
        <v>257999</v>
      </c>
      <c r="O10" s="78">
        <f t="shared" si="2"/>
        <v>203148.8188976378</v>
      </c>
      <c r="P10" s="78">
        <f t="shared" si="3"/>
        <v>54850.181102362207</v>
      </c>
      <c r="Q10" s="78">
        <f t="shared" si="4"/>
        <v>257999</v>
      </c>
      <c r="R10" s="78">
        <f t="shared" si="5"/>
        <v>0</v>
      </c>
    </row>
    <row r="11" spans="1:18" x14ac:dyDescent="0.55000000000000004">
      <c r="A11" s="15" t="s">
        <v>215</v>
      </c>
      <c r="B11" s="7">
        <v>112350</v>
      </c>
      <c r="C11" s="73"/>
      <c r="L11" s="33"/>
      <c r="M11" s="78">
        <f t="shared" si="0"/>
        <v>13482</v>
      </c>
      <c r="N11" s="78">
        <f t="shared" si="1"/>
        <v>112350</v>
      </c>
      <c r="O11" s="78">
        <f t="shared" si="2"/>
        <v>88464.566929133856</v>
      </c>
      <c r="P11" s="78">
        <f t="shared" si="3"/>
        <v>23885.433070866144</v>
      </c>
      <c r="Q11" s="78">
        <f t="shared" si="4"/>
        <v>112350</v>
      </c>
      <c r="R11" s="78">
        <f t="shared" si="5"/>
        <v>0</v>
      </c>
    </row>
    <row r="12" spans="1:18" x14ac:dyDescent="0.55000000000000004">
      <c r="A12" s="15" t="s">
        <v>216</v>
      </c>
      <c r="B12" s="7">
        <v>86490</v>
      </c>
      <c r="C12" s="73"/>
      <c r="L12" s="33"/>
      <c r="M12" s="78">
        <f t="shared" si="0"/>
        <v>10378.799999999999</v>
      </c>
      <c r="N12" s="78">
        <f t="shared" si="1"/>
        <v>86490</v>
      </c>
      <c r="O12" s="78">
        <f t="shared" si="2"/>
        <v>68102.362204724413</v>
      </c>
      <c r="P12" s="78">
        <f t="shared" si="3"/>
        <v>18387.637795275594</v>
      </c>
      <c r="Q12" s="78">
        <f t="shared" si="4"/>
        <v>86490</v>
      </c>
      <c r="R12" s="78">
        <f t="shared" si="5"/>
        <v>0</v>
      </c>
    </row>
    <row r="13" spans="1:18" ht="14.7" thickBot="1" x14ac:dyDescent="0.6">
      <c r="A13" s="16" t="s">
        <v>217</v>
      </c>
      <c r="B13" s="9">
        <v>47690</v>
      </c>
      <c r="C13" s="73"/>
      <c r="L13" s="31"/>
      <c r="M13" s="79">
        <f t="shared" si="0"/>
        <v>5722.8</v>
      </c>
      <c r="N13" s="78">
        <f t="shared" si="1"/>
        <v>47690</v>
      </c>
      <c r="O13" s="78">
        <f t="shared" si="2"/>
        <v>37551.181102362207</v>
      </c>
      <c r="P13" s="78">
        <f t="shared" si="3"/>
        <v>10138.818897637797</v>
      </c>
      <c r="Q13" s="78">
        <f t="shared" si="4"/>
        <v>47690</v>
      </c>
      <c r="R13" s="78">
        <f t="shared" si="5"/>
        <v>0</v>
      </c>
    </row>
    <row r="14" spans="1:18" x14ac:dyDescent="0.55000000000000004">
      <c r="L14" s="77"/>
    </row>
    <row r="15" spans="1:18" x14ac:dyDescent="0.55000000000000004">
      <c r="L15" s="65"/>
    </row>
  </sheetData>
  <conditionalFormatting sqref="M2:M13">
    <cfRule type="cellIs" dxfId="0" priority="1" operator="lessThan">
      <formula>10000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396C-1D4A-406B-A889-51376E373CE8}">
  <dimension ref="A1:M25"/>
  <sheetViews>
    <sheetView workbookViewId="0">
      <selection activeCell="C1" sqref="C1"/>
    </sheetView>
  </sheetViews>
  <sheetFormatPr defaultRowHeight="14.4" x14ac:dyDescent="0.55000000000000004"/>
  <cols>
    <col min="1" max="1" width="10.83984375" customWidth="1"/>
    <col min="2" max="2" width="23.15625" style="10" bestFit="1" customWidth="1"/>
    <col min="10" max="10" width="53.68359375" customWidth="1"/>
  </cols>
  <sheetData>
    <row r="1" spans="1:13" ht="14.7" thickBot="1" x14ac:dyDescent="0.6">
      <c r="A1" s="11" t="s">
        <v>235</v>
      </c>
      <c r="B1" s="13" t="s">
        <v>236</v>
      </c>
      <c r="J1" s="31" t="s">
        <v>0</v>
      </c>
      <c r="K1" s="30" t="s">
        <v>116</v>
      </c>
      <c r="L1" s="41"/>
      <c r="M1" s="41"/>
    </row>
    <row r="2" spans="1:13" ht="28.8" x14ac:dyDescent="0.55000000000000004">
      <c r="A2" s="80">
        <v>44927</v>
      </c>
      <c r="B2" s="5">
        <v>526.5</v>
      </c>
      <c r="J2" s="32" t="s">
        <v>237</v>
      </c>
      <c r="K2" s="56">
        <f>B2/B2</f>
        <v>1</v>
      </c>
      <c r="L2" s="56">
        <f>B2/$B$2</f>
        <v>1</v>
      </c>
      <c r="M2" s="28" t="str">
        <f>CONCATENATE(YEAR(A2),"-",MONTH(A2))</f>
        <v>2023-1</v>
      </c>
    </row>
    <row r="3" spans="1:13" ht="28.8" x14ac:dyDescent="0.55000000000000004">
      <c r="A3" s="80">
        <v>44958</v>
      </c>
      <c r="B3" s="5">
        <v>519.75</v>
      </c>
      <c r="J3" s="72" t="s">
        <v>238</v>
      </c>
      <c r="K3" s="56">
        <f>B3/B2</f>
        <v>0.98717948717948723</v>
      </c>
      <c r="L3" s="56">
        <f>B3/$B$2</f>
        <v>0.98717948717948723</v>
      </c>
      <c r="M3" s="28" t="str">
        <f t="shared" ref="M3:M25" si="0">CONCATENATE(YEAR(A3),"-",MONTH(A3))</f>
        <v>2023-2</v>
      </c>
    </row>
    <row r="4" spans="1:13" ht="57.6" x14ac:dyDescent="0.55000000000000004">
      <c r="A4" s="80">
        <v>44986</v>
      </c>
      <c r="B4" s="5">
        <v>513</v>
      </c>
      <c r="J4" s="72" t="s">
        <v>239</v>
      </c>
      <c r="K4" s="56">
        <f t="shared" ref="K4:K25" si="1">B4/B3</f>
        <v>0.98701298701298701</v>
      </c>
      <c r="L4" s="56">
        <f t="shared" ref="L4:L25" si="2">B4/$B$2</f>
        <v>0.97435897435897434</v>
      </c>
      <c r="M4" s="28" t="str">
        <f t="shared" si="0"/>
        <v>2023-3</v>
      </c>
    </row>
    <row r="5" spans="1:13" ht="28.8" x14ac:dyDescent="0.55000000000000004">
      <c r="A5" s="80">
        <v>45017</v>
      </c>
      <c r="B5" s="5">
        <v>506.25</v>
      </c>
      <c r="J5" s="64" t="s">
        <v>240</v>
      </c>
      <c r="K5" s="56">
        <f t="shared" si="1"/>
        <v>0.98684210526315785</v>
      </c>
      <c r="L5" s="56">
        <f t="shared" si="2"/>
        <v>0.96153846153846156</v>
      </c>
      <c r="M5" s="28" t="str">
        <f t="shared" si="0"/>
        <v>2023-4</v>
      </c>
    </row>
    <row r="6" spans="1:13" x14ac:dyDescent="0.55000000000000004">
      <c r="A6" s="80">
        <v>45047</v>
      </c>
      <c r="B6" s="5">
        <v>513</v>
      </c>
      <c r="J6" s="64"/>
      <c r="K6" s="56">
        <f t="shared" si="1"/>
        <v>1.0133333333333334</v>
      </c>
      <c r="L6" s="56">
        <f t="shared" si="2"/>
        <v>0.97435897435897434</v>
      </c>
      <c r="M6" s="28" t="str">
        <f t="shared" si="0"/>
        <v>2023-5</v>
      </c>
    </row>
    <row r="7" spans="1:13" x14ac:dyDescent="0.55000000000000004">
      <c r="A7" s="80">
        <v>45078</v>
      </c>
      <c r="B7" s="5">
        <v>499.5</v>
      </c>
      <c r="J7" s="31" t="s">
        <v>243</v>
      </c>
      <c r="K7" s="56">
        <f t="shared" si="1"/>
        <v>0.97368421052631582</v>
      </c>
      <c r="L7" s="56">
        <f t="shared" si="2"/>
        <v>0.94871794871794868</v>
      </c>
      <c r="M7" s="28" t="str">
        <f t="shared" si="0"/>
        <v>2023-6</v>
      </c>
    </row>
    <row r="8" spans="1:13" ht="28.8" x14ac:dyDescent="0.55000000000000004">
      <c r="A8" s="80">
        <v>45108</v>
      </c>
      <c r="B8" s="5">
        <v>492.75</v>
      </c>
      <c r="J8" s="33" t="s">
        <v>242</v>
      </c>
      <c r="K8" s="56">
        <f t="shared" si="1"/>
        <v>0.98648648648648651</v>
      </c>
      <c r="L8" s="56">
        <f t="shared" si="2"/>
        <v>0.9358974358974359</v>
      </c>
      <c r="M8" s="28" t="str">
        <f t="shared" si="0"/>
        <v>2023-7</v>
      </c>
    </row>
    <row r="9" spans="1:13" x14ac:dyDescent="0.55000000000000004">
      <c r="A9" s="80">
        <v>45139</v>
      </c>
      <c r="B9" s="5">
        <v>486</v>
      </c>
      <c r="J9" s="33"/>
      <c r="K9" s="56">
        <f t="shared" si="1"/>
        <v>0.98630136986301364</v>
      </c>
      <c r="L9" s="56">
        <f t="shared" si="2"/>
        <v>0.92307692307692313</v>
      </c>
      <c r="M9" s="28" t="str">
        <f t="shared" si="0"/>
        <v>2023-8</v>
      </c>
    </row>
    <row r="10" spans="1:13" x14ac:dyDescent="0.55000000000000004">
      <c r="A10" s="80">
        <v>45170</v>
      </c>
      <c r="B10" s="5">
        <v>479.25</v>
      </c>
      <c r="J10" s="33"/>
      <c r="K10" s="56">
        <f t="shared" si="1"/>
        <v>0.98611111111111116</v>
      </c>
      <c r="L10" s="56">
        <f t="shared" si="2"/>
        <v>0.91025641025641024</v>
      </c>
      <c r="M10" s="28" t="str">
        <f t="shared" si="0"/>
        <v>2023-9</v>
      </c>
    </row>
    <row r="11" spans="1:13" x14ac:dyDescent="0.55000000000000004">
      <c r="A11" s="80">
        <v>45200</v>
      </c>
      <c r="B11" s="5">
        <v>472.5</v>
      </c>
      <c r="J11" s="33"/>
      <c r="K11" s="56">
        <f t="shared" si="1"/>
        <v>0.9859154929577465</v>
      </c>
      <c r="L11" s="56">
        <f t="shared" si="2"/>
        <v>0.89743589743589747</v>
      </c>
      <c r="M11" s="28" t="str">
        <f t="shared" si="0"/>
        <v>2023-10</v>
      </c>
    </row>
    <row r="12" spans="1:13" x14ac:dyDescent="0.55000000000000004">
      <c r="A12" s="80">
        <v>45231</v>
      </c>
      <c r="B12" s="5">
        <v>465.75</v>
      </c>
      <c r="J12" s="33"/>
      <c r="K12" s="56">
        <f t="shared" si="1"/>
        <v>0.98571428571428577</v>
      </c>
      <c r="L12" s="56">
        <f t="shared" si="2"/>
        <v>0.88461538461538458</v>
      </c>
      <c r="M12" s="28" t="str">
        <f t="shared" si="0"/>
        <v>2023-11</v>
      </c>
    </row>
    <row r="13" spans="1:13" x14ac:dyDescent="0.55000000000000004">
      <c r="A13" s="80">
        <v>45261</v>
      </c>
      <c r="B13" s="5">
        <v>459</v>
      </c>
      <c r="J13" s="31"/>
      <c r="K13" s="56">
        <f t="shared" si="1"/>
        <v>0.98550724637681164</v>
      </c>
      <c r="L13" s="56">
        <f t="shared" si="2"/>
        <v>0.87179487179487181</v>
      </c>
      <c r="M13" s="28" t="str">
        <f t="shared" si="0"/>
        <v>2023-12</v>
      </c>
    </row>
    <row r="14" spans="1:13" x14ac:dyDescent="0.55000000000000004">
      <c r="A14" s="80">
        <v>45292</v>
      </c>
      <c r="B14" s="5">
        <v>432</v>
      </c>
      <c r="J14" s="22"/>
      <c r="K14" s="56">
        <f t="shared" si="1"/>
        <v>0.94117647058823528</v>
      </c>
      <c r="L14" s="56">
        <f t="shared" si="2"/>
        <v>0.82051282051282048</v>
      </c>
      <c r="M14" s="28" t="str">
        <f t="shared" si="0"/>
        <v>2024-1</v>
      </c>
    </row>
    <row r="15" spans="1:13" x14ac:dyDescent="0.55000000000000004">
      <c r="A15" s="80">
        <v>45323</v>
      </c>
      <c r="B15" s="5">
        <v>418.5</v>
      </c>
      <c r="J15" s="22"/>
      <c r="K15" s="56">
        <f t="shared" si="1"/>
        <v>0.96875</v>
      </c>
      <c r="L15" s="56">
        <f t="shared" si="2"/>
        <v>0.79487179487179482</v>
      </c>
      <c r="M15" s="28" t="str">
        <f t="shared" si="0"/>
        <v>2024-2</v>
      </c>
    </row>
    <row r="16" spans="1:13" x14ac:dyDescent="0.55000000000000004">
      <c r="A16" s="80">
        <v>45352</v>
      </c>
      <c r="B16" s="5">
        <v>405</v>
      </c>
      <c r="J16" s="22"/>
      <c r="K16" s="56">
        <f t="shared" si="1"/>
        <v>0.967741935483871</v>
      </c>
      <c r="L16" s="56">
        <f t="shared" si="2"/>
        <v>0.76923076923076927</v>
      </c>
      <c r="M16" s="28" t="str">
        <f t="shared" si="0"/>
        <v>2024-3</v>
      </c>
    </row>
    <row r="17" spans="1:13" x14ac:dyDescent="0.55000000000000004">
      <c r="A17" s="80">
        <v>45383</v>
      </c>
      <c r="B17" s="5">
        <v>398.25</v>
      </c>
      <c r="J17" s="22"/>
      <c r="K17" s="56">
        <f t="shared" si="1"/>
        <v>0.98333333333333328</v>
      </c>
      <c r="L17" s="56">
        <f t="shared" si="2"/>
        <v>0.75641025641025639</v>
      </c>
      <c r="M17" s="28" t="str">
        <f t="shared" si="0"/>
        <v>2024-4</v>
      </c>
    </row>
    <row r="18" spans="1:13" x14ac:dyDescent="0.55000000000000004">
      <c r="A18" s="80">
        <v>45413</v>
      </c>
      <c r="B18" s="5">
        <v>391.5</v>
      </c>
      <c r="J18" s="22"/>
      <c r="K18" s="56">
        <f t="shared" si="1"/>
        <v>0.98305084745762716</v>
      </c>
      <c r="L18" s="56">
        <f t="shared" si="2"/>
        <v>0.74358974358974361</v>
      </c>
      <c r="M18" s="28" t="str">
        <f t="shared" si="0"/>
        <v>2024-5</v>
      </c>
    </row>
    <row r="19" spans="1:13" x14ac:dyDescent="0.55000000000000004">
      <c r="A19" s="80">
        <v>45444</v>
      </c>
      <c r="B19" s="5">
        <v>384.75</v>
      </c>
      <c r="J19" s="22"/>
      <c r="K19" s="56">
        <f t="shared" si="1"/>
        <v>0.98275862068965514</v>
      </c>
      <c r="L19" s="56">
        <f t="shared" si="2"/>
        <v>0.73076923076923073</v>
      </c>
      <c r="M19" s="28" t="str">
        <f t="shared" si="0"/>
        <v>2024-6</v>
      </c>
    </row>
    <row r="20" spans="1:13" x14ac:dyDescent="0.55000000000000004">
      <c r="A20" s="80">
        <v>45474</v>
      </c>
      <c r="B20" s="5">
        <v>378</v>
      </c>
      <c r="J20" s="22"/>
      <c r="K20" s="56">
        <f t="shared" si="1"/>
        <v>0.98245614035087714</v>
      </c>
      <c r="L20" s="56">
        <f t="shared" si="2"/>
        <v>0.71794871794871795</v>
      </c>
      <c r="M20" s="28" t="str">
        <f t="shared" si="0"/>
        <v>2024-7</v>
      </c>
    </row>
    <row r="21" spans="1:13" x14ac:dyDescent="0.55000000000000004">
      <c r="A21" s="80">
        <v>45505</v>
      </c>
      <c r="B21" s="5">
        <v>371.25</v>
      </c>
      <c r="J21" s="22"/>
      <c r="K21" s="56">
        <f t="shared" si="1"/>
        <v>0.9821428571428571</v>
      </c>
      <c r="L21" s="56">
        <f t="shared" si="2"/>
        <v>0.70512820512820518</v>
      </c>
      <c r="M21" s="28" t="str">
        <f t="shared" si="0"/>
        <v>2024-8</v>
      </c>
    </row>
    <row r="22" spans="1:13" x14ac:dyDescent="0.55000000000000004">
      <c r="A22" s="80">
        <v>45536</v>
      </c>
      <c r="B22" s="5">
        <v>364.5</v>
      </c>
      <c r="J22" s="22"/>
      <c r="K22" s="56">
        <f t="shared" si="1"/>
        <v>0.98181818181818181</v>
      </c>
      <c r="L22" s="56">
        <f t="shared" si="2"/>
        <v>0.69230769230769229</v>
      </c>
      <c r="M22" s="28" t="str">
        <f t="shared" si="0"/>
        <v>2024-9</v>
      </c>
    </row>
    <row r="23" spans="1:13" x14ac:dyDescent="0.55000000000000004">
      <c r="A23" s="80">
        <v>45566</v>
      </c>
      <c r="B23" s="5">
        <v>357.75</v>
      </c>
      <c r="J23" s="22"/>
      <c r="K23" s="56">
        <f t="shared" si="1"/>
        <v>0.98148148148148151</v>
      </c>
      <c r="L23" s="56">
        <f t="shared" si="2"/>
        <v>0.67948717948717952</v>
      </c>
      <c r="M23" s="28" t="str">
        <f t="shared" si="0"/>
        <v>2024-10</v>
      </c>
    </row>
    <row r="24" spans="1:13" x14ac:dyDescent="0.55000000000000004">
      <c r="A24" s="80">
        <v>45597</v>
      </c>
      <c r="B24" s="5">
        <v>351</v>
      </c>
      <c r="J24" s="22"/>
      <c r="K24" s="56">
        <f t="shared" si="1"/>
        <v>0.98113207547169812</v>
      </c>
      <c r="L24" s="56">
        <f t="shared" si="2"/>
        <v>0.66666666666666663</v>
      </c>
      <c r="M24" s="28" t="str">
        <f t="shared" si="0"/>
        <v>2024-11</v>
      </c>
    </row>
    <row r="25" spans="1:13" ht="14.7" thickBot="1" x14ac:dyDescent="0.6">
      <c r="A25" s="81">
        <v>45627</v>
      </c>
      <c r="B25" s="82">
        <v>344.25</v>
      </c>
      <c r="J25" s="22"/>
      <c r="K25" s="56">
        <f t="shared" si="1"/>
        <v>0.98076923076923073</v>
      </c>
      <c r="L25" s="56">
        <f t="shared" si="2"/>
        <v>0.65384615384615385</v>
      </c>
      <c r="M25" s="28" t="str">
        <f t="shared" si="0"/>
        <v>2024-12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2FC0-FCF5-4DC5-867B-3ECB2F7874E0}">
  <dimension ref="A1:V13"/>
  <sheetViews>
    <sheetView workbookViewId="0">
      <selection activeCell="M3" sqref="M3"/>
    </sheetView>
  </sheetViews>
  <sheetFormatPr defaultRowHeight="14.4" x14ac:dyDescent="0.55000000000000004"/>
  <cols>
    <col min="1" max="1" width="5" customWidth="1"/>
    <col min="2" max="11" width="4.68359375" customWidth="1"/>
    <col min="13" max="13" width="5" customWidth="1"/>
    <col min="14" max="22" width="4.68359375" customWidth="1"/>
  </cols>
  <sheetData>
    <row r="1" spans="1:22" x14ac:dyDescent="0.55000000000000004">
      <c r="A1" s="21" t="s">
        <v>174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1"/>
      <c r="N1" s="22"/>
      <c r="O1" s="22"/>
      <c r="P1" s="22"/>
      <c r="Q1" s="22"/>
      <c r="R1" s="22"/>
      <c r="S1" s="22"/>
      <c r="T1" s="22"/>
      <c r="U1" s="22"/>
      <c r="V1" s="22"/>
    </row>
    <row r="3" spans="1:22" x14ac:dyDescent="0.55000000000000004">
      <c r="A3" s="62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M3" s="66" t="s">
        <v>116</v>
      </c>
      <c r="N3" s="66"/>
      <c r="O3" s="66"/>
      <c r="P3" s="66"/>
      <c r="Q3" s="66"/>
      <c r="R3" s="66"/>
      <c r="S3" s="66"/>
      <c r="T3" s="66"/>
      <c r="U3" s="66"/>
      <c r="V3" s="66"/>
    </row>
    <row r="4" spans="1:22" x14ac:dyDescent="0.55000000000000004">
      <c r="A4" s="6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M4" s="67">
        <f>$A4*B$3</f>
        <v>1</v>
      </c>
      <c r="N4" s="67">
        <f t="shared" ref="N4:V13" si="0">$A4*C$3</f>
        <v>2</v>
      </c>
      <c r="O4" s="67">
        <f t="shared" si="0"/>
        <v>3</v>
      </c>
      <c r="P4" s="67">
        <f t="shared" si="0"/>
        <v>4</v>
      </c>
      <c r="Q4" s="67">
        <f t="shared" si="0"/>
        <v>5</v>
      </c>
      <c r="R4" s="67">
        <f t="shared" si="0"/>
        <v>6</v>
      </c>
      <c r="S4" s="67">
        <f t="shared" si="0"/>
        <v>7</v>
      </c>
      <c r="T4" s="67">
        <f t="shared" si="0"/>
        <v>8</v>
      </c>
      <c r="U4" s="67">
        <f t="shared" si="0"/>
        <v>9</v>
      </c>
      <c r="V4" s="67">
        <f t="shared" si="0"/>
        <v>10</v>
      </c>
    </row>
    <row r="5" spans="1:22" x14ac:dyDescent="0.55000000000000004">
      <c r="A5" s="6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M5" s="67">
        <f t="shared" ref="M5:M13" si="1">$A5*B$3</f>
        <v>2</v>
      </c>
      <c r="N5" s="67">
        <f t="shared" si="0"/>
        <v>4</v>
      </c>
      <c r="O5" s="67">
        <f t="shared" si="0"/>
        <v>6</v>
      </c>
      <c r="P5" s="67">
        <f t="shared" si="0"/>
        <v>8</v>
      </c>
      <c r="Q5" s="67">
        <f t="shared" si="0"/>
        <v>10</v>
      </c>
      <c r="R5" s="67">
        <f t="shared" si="0"/>
        <v>12</v>
      </c>
      <c r="S5" s="67">
        <f t="shared" si="0"/>
        <v>14</v>
      </c>
      <c r="T5" s="67">
        <f t="shared" si="0"/>
        <v>16</v>
      </c>
      <c r="U5" s="67">
        <f t="shared" si="0"/>
        <v>18</v>
      </c>
      <c r="V5" s="67">
        <f t="shared" si="0"/>
        <v>20</v>
      </c>
    </row>
    <row r="6" spans="1:22" x14ac:dyDescent="0.55000000000000004">
      <c r="A6" s="6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M6" s="67">
        <f t="shared" si="1"/>
        <v>3</v>
      </c>
      <c r="N6" s="67">
        <f t="shared" si="0"/>
        <v>6</v>
      </c>
      <c r="O6" s="67">
        <f t="shared" si="0"/>
        <v>9</v>
      </c>
      <c r="P6" s="67">
        <f t="shared" si="0"/>
        <v>12</v>
      </c>
      <c r="Q6" s="67">
        <f t="shared" si="0"/>
        <v>15</v>
      </c>
      <c r="R6" s="67">
        <f t="shared" si="0"/>
        <v>18</v>
      </c>
      <c r="S6" s="67">
        <f t="shared" si="0"/>
        <v>21</v>
      </c>
      <c r="T6" s="67">
        <f t="shared" si="0"/>
        <v>24</v>
      </c>
      <c r="U6" s="67">
        <f t="shared" si="0"/>
        <v>27</v>
      </c>
      <c r="V6" s="67">
        <f t="shared" si="0"/>
        <v>30</v>
      </c>
    </row>
    <row r="7" spans="1:22" x14ac:dyDescent="0.55000000000000004">
      <c r="A7" s="6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M7" s="67">
        <f t="shared" si="1"/>
        <v>4</v>
      </c>
      <c r="N7" s="67">
        <f t="shared" si="0"/>
        <v>8</v>
      </c>
      <c r="O7" s="67">
        <f t="shared" si="0"/>
        <v>12</v>
      </c>
      <c r="P7" s="67">
        <f t="shared" si="0"/>
        <v>16</v>
      </c>
      <c r="Q7" s="67">
        <f t="shared" si="0"/>
        <v>20</v>
      </c>
      <c r="R7" s="67">
        <f t="shared" si="0"/>
        <v>24</v>
      </c>
      <c r="S7" s="67">
        <f t="shared" si="0"/>
        <v>28</v>
      </c>
      <c r="T7" s="67">
        <f t="shared" si="0"/>
        <v>32</v>
      </c>
      <c r="U7" s="67">
        <f t="shared" si="0"/>
        <v>36</v>
      </c>
      <c r="V7" s="67">
        <f t="shared" si="0"/>
        <v>40</v>
      </c>
    </row>
    <row r="8" spans="1:22" x14ac:dyDescent="0.55000000000000004">
      <c r="A8" s="6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M8" s="67">
        <f t="shared" si="1"/>
        <v>5</v>
      </c>
      <c r="N8" s="67">
        <f t="shared" si="0"/>
        <v>10</v>
      </c>
      <c r="O8" s="67">
        <f t="shared" si="0"/>
        <v>15</v>
      </c>
      <c r="P8" s="67">
        <f t="shared" si="0"/>
        <v>20</v>
      </c>
      <c r="Q8" s="67">
        <f t="shared" si="0"/>
        <v>25</v>
      </c>
      <c r="R8" s="67">
        <f t="shared" si="0"/>
        <v>30</v>
      </c>
      <c r="S8" s="67">
        <f t="shared" si="0"/>
        <v>35</v>
      </c>
      <c r="T8" s="67">
        <f t="shared" si="0"/>
        <v>40</v>
      </c>
      <c r="U8" s="67">
        <f t="shared" si="0"/>
        <v>45</v>
      </c>
      <c r="V8" s="67">
        <f t="shared" si="0"/>
        <v>50</v>
      </c>
    </row>
    <row r="9" spans="1:22" x14ac:dyDescent="0.55000000000000004">
      <c r="A9" s="6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M9" s="67">
        <f t="shared" si="1"/>
        <v>6</v>
      </c>
      <c r="N9" s="67">
        <f t="shared" si="0"/>
        <v>12</v>
      </c>
      <c r="O9" s="67">
        <f t="shared" si="0"/>
        <v>18</v>
      </c>
      <c r="P9" s="67">
        <f t="shared" si="0"/>
        <v>24</v>
      </c>
      <c r="Q9" s="67">
        <f t="shared" si="0"/>
        <v>30</v>
      </c>
      <c r="R9" s="67">
        <f t="shared" si="0"/>
        <v>36</v>
      </c>
      <c r="S9" s="67">
        <f t="shared" si="0"/>
        <v>42</v>
      </c>
      <c r="T9" s="67">
        <f t="shared" si="0"/>
        <v>48</v>
      </c>
      <c r="U9" s="67">
        <f t="shared" si="0"/>
        <v>54</v>
      </c>
      <c r="V9" s="67">
        <f t="shared" si="0"/>
        <v>60</v>
      </c>
    </row>
    <row r="10" spans="1:22" x14ac:dyDescent="0.55000000000000004">
      <c r="A10" s="6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M10" s="67">
        <f t="shared" si="1"/>
        <v>7</v>
      </c>
      <c r="N10" s="67">
        <f t="shared" si="0"/>
        <v>14</v>
      </c>
      <c r="O10" s="67">
        <f t="shared" si="0"/>
        <v>21</v>
      </c>
      <c r="P10" s="67">
        <f t="shared" si="0"/>
        <v>28</v>
      </c>
      <c r="Q10" s="67">
        <f t="shared" si="0"/>
        <v>35</v>
      </c>
      <c r="R10" s="67">
        <f t="shared" si="0"/>
        <v>42</v>
      </c>
      <c r="S10" s="67">
        <f t="shared" si="0"/>
        <v>49</v>
      </c>
      <c r="T10" s="67">
        <f t="shared" si="0"/>
        <v>56</v>
      </c>
      <c r="U10" s="67">
        <f t="shared" si="0"/>
        <v>63</v>
      </c>
      <c r="V10" s="67">
        <f t="shared" si="0"/>
        <v>70</v>
      </c>
    </row>
    <row r="11" spans="1:22" x14ac:dyDescent="0.55000000000000004">
      <c r="A11" s="6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M11" s="67">
        <f t="shared" si="1"/>
        <v>8</v>
      </c>
      <c r="N11" s="67">
        <f t="shared" si="0"/>
        <v>16</v>
      </c>
      <c r="O11" s="67">
        <f t="shared" si="0"/>
        <v>24</v>
      </c>
      <c r="P11" s="67">
        <f t="shared" si="0"/>
        <v>32</v>
      </c>
      <c r="Q11" s="67">
        <f t="shared" si="0"/>
        <v>40</v>
      </c>
      <c r="R11" s="67">
        <f t="shared" si="0"/>
        <v>48</v>
      </c>
      <c r="S11" s="67">
        <f t="shared" si="0"/>
        <v>56</v>
      </c>
      <c r="T11" s="67">
        <f t="shared" si="0"/>
        <v>64</v>
      </c>
      <c r="U11" s="67">
        <f t="shared" si="0"/>
        <v>72</v>
      </c>
      <c r="V11" s="67">
        <f t="shared" si="0"/>
        <v>80</v>
      </c>
    </row>
    <row r="12" spans="1:22" x14ac:dyDescent="0.55000000000000004">
      <c r="A12" s="6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M12" s="67">
        <f t="shared" si="1"/>
        <v>9</v>
      </c>
      <c r="N12" s="67">
        <f t="shared" si="0"/>
        <v>18</v>
      </c>
      <c r="O12" s="67">
        <f t="shared" si="0"/>
        <v>27</v>
      </c>
      <c r="P12" s="67">
        <f t="shared" si="0"/>
        <v>36</v>
      </c>
      <c r="Q12" s="67">
        <f t="shared" si="0"/>
        <v>45</v>
      </c>
      <c r="R12" s="67">
        <f t="shared" si="0"/>
        <v>54</v>
      </c>
      <c r="S12" s="67">
        <f t="shared" si="0"/>
        <v>63</v>
      </c>
      <c r="T12" s="67">
        <f t="shared" si="0"/>
        <v>72</v>
      </c>
      <c r="U12" s="67">
        <f t="shared" si="0"/>
        <v>81</v>
      </c>
      <c r="V12" s="67">
        <f t="shared" si="0"/>
        <v>90</v>
      </c>
    </row>
    <row r="13" spans="1:22" x14ac:dyDescent="0.55000000000000004">
      <c r="A13" s="6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M13" s="67">
        <f t="shared" si="1"/>
        <v>10</v>
      </c>
      <c r="N13" s="67">
        <f t="shared" si="0"/>
        <v>20</v>
      </c>
      <c r="O13" s="67">
        <f t="shared" si="0"/>
        <v>30</v>
      </c>
      <c r="P13" s="67">
        <f t="shared" si="0"/>
        <v>40</v>
      </c>
      <c r="Q13" s="67">
        <f t="shared" si="0"/>
        <v>50</v>
      </c>
      <c r="R13" s="67">
        <f t="shared" si="0"/>
        <v>60</v>
      </c>
      <c r="S13" s="67">
        <f t="shared" si="0"/>
        <v>70</v>
      </c>
      <c r="T13" s="67">
        <f t="shared" si="0"/>
        <v>80</v>
      </c>
      <c r="U13" s="67">
        <f t="shared" si="0"/>
        <v>90</v>
      </c>
      <c r="V13" s="67">
        <f t="shared" si="0"/>
        <v>100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4521-D4AE-4F4F-902A-0338DF969F4F}">
  <dimension ref="A1:O60"/>
  <sheetViews>
    <sheetView workbookViewId="0">
      <selection activeCell="I26" sqref="I26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10" max="10" width="4.15625" customWidth="1"/>
    <col min="11" max="11" width="50.15625" customWidth="1"/>
  </cols>
  <sheetData>
    <row r="1" spans="1:15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K1" s="31" t="s">
        <v>0</v>
      </c>
      <c r="L1" s="66" t="s">
        <v>116</v>
      </c>
      <c r="M1" s="41"/>
      <c r="N1" s="41"/>
      <c r="O1" s="41"/>
    </row>
    <row r="2" spans="1:15" ht="28.8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K2" s="32" t="s">
        <v>247</v>
      </c>
      <c r="L2" s="28" t="str">
        <f>IF(C2&gt;3000,"Tank","Nem tank")</f>
        <v>Nem tank</v>
      </c>
      <c r="M2" s="28" t="str">
        <f>IF(E2&lt;&gt;1,"Csoport","")</f>
        <v>Csoport</v>
      </c>
      <c r="N2" s="28" t="str">
        <f>IF(AND(B2=1,C2&lt;300),"Kicsi és aranyos","")</f>
        <v/>
      </c>
      <c r="O2" s="28" t="str">
        <f>IF(OR(B2&gt;5,C2&gt;2000,D2&gt;500),"Nagy dög","")</f>
        <v/>
      </c>
    </row>
    <row r="3" spans="1:15" ht="28.8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K3" s="72" t="s">
        <v>245</v>
      </c>
      <c r="L3" s="28" t="str">
        <f t="shared" ref="L3:L60" si="0">IF(C3&gt;3000,"Tank","Nem tank")</f>
        <v>Nem tank</v>
      </c>
      <c r="M3" s="28" t="str">
        <f t="shared" ref="M3:M60" si="1">IF(E3&lt;&gt;1,"Csoport","")</f>
        <v/>
      </c>
      <c r="N3" s="28" t="str">
        <f t="shared" ref="N3:N60" si="2">IF(AND(B3=1,C3&lt;300),"Kicsi és aranyos","")</f>
        <v/>
      </c>
      <c r="O3" s="28" t="str">
        <f t="shared" ref="O3:O60" si="3">IF(OR(B3&gt;5,C3&gt;2000,D3&gt;500),"Nagy dög","")</f>
        <v/>
      </c>
    </row>
    <row r="4" spans="1:15" ht="28.8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K4" s="72" t="s">
        <v>244</v>
      </c>
      <c r="L4" s="28" t="str">
        <f t="shared" si="0"/>
        <v>Nem tank</v>
      </c>
      <c r="M4" s="28" t="str">
        <f t="shared" si="1"/>
        <v/>
      </c>
      <c r="N4" s="28" t="str">
        <f t="shared" si="2"/>
        <v/>
      </c>
      <c r="O4" s="28" t="str">
        <f t="shared" si="3"/>
        <v>Nagy dög</v>
      </c>
    </row>
    <row r="5" spans="1:15" ht="28.8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K5" s="64" t="s">
        <v>246</v>
      </c>
      <c r="L5" s="28" t="str">
        <f t="shared" si="0"/>
        <v>Nem tank</v>
      </c>
      <c r="M5" s="28" t="str">
        <f t="shared" si="1"/>
        <v/>
      </c>
      <c r="N5" s="28" t="str">
        <f t="shared" si="2"/>
        <v/>
      </c>
      <c r="O5" s="28" t="str">
        <f t="shared" si="3"/>
        <v/>
      </c>
    </row>
    <row r="6" spans="1:15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L6" s="28" t="str">
        <f t="shared" si="0"/>
        <v>Nem tank</v>
      </c>
      <c r="M6" s="28" t="str">
        <f t="shared" si="1"/>
        <v>Csoport</v>
      </c>
      <c r="N6" s="28" t="str">
        <f t="shared" si="2"/>
        <v/>
      </c>
      <c r="O6" s="28" t="str">
        <f t="shared" si="3"/>
        <v/>
      </c>
    </row>
    <row r="7" spans="1:15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L7" s="28" t="str">
        <f t="shared" si="0"/>
        <v>Nem tank</v>
      </c>
      <c r="M7" s="28" t="str">
        <f t="shared" si="1"/>
        <v>Csoport</v>
      </c>
      <c r="N7" s="28" t="str">
        <f t="shared" si="2"/>
        <v/>
      </c>
      <c r="O7" s="28" t="str">
        <f t="shared" si="3"/>
        <v/>
      </c>
    </row>
    <row r="8" spans="1:15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L8" s="28" t="str">
        <f t="shared" si="0"/>
        <v>Nem tank</v>
      </c>
      <c r="M8" s="28" t="str">
        <f t="shared" si="1"/>
        <v/>
      </c>
      <c r="N8" s="28" t="str">
        <f t="shared" si="2"/>
        <v/>
      </c>
      <c r="O8" s="28" t="str">
        <f t="shared" si="3"/>
        <v/>
      </c>
    </row>
    <row r="9" spans="1:15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L9" s="28" t="str">
        <f t="shared" si="0"/>
        <v>Nem tank</v>
      </c>
      <c r="M9" s="28" t="str">
        <f t="shared" si="1"/>
        <v/>
      </c>
      <c r="N9" s="28" t="str">
        <f t="shared" si="2"/>
        <v/>
      </c>
      <c r="O9" s="28" t="str">
        <f t="shared" si="3"/>
        <v/>
      </c>
    </row>
    <row r="10" spans="1:15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L10" s="28" t="str">
        <f t="shared" si="0"/>
        <v>Nem tank</v>
      </c>
      <c r="M10" s="28" t="str">
        <f t="shared" si="1"/>
        <v/>
      </c>
      <c r="N10" s="28" t="str">
        <f t="shared" si="2"/>
        <v/>
      </c>
      <c r="O10" s="28" t="str">
        <f t="shared" si="3"/>
        <v/>
      </c>
    </row>
    <row r="11" spans="1:15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  <c r="L11" s="28" t="str">
        <f t="shared" si="0"/>
        <v>Nem tank</v>
      </c>
      <c r="M11" s="28" t="str">
        <f t="shared" si="1"/>
        <v/>
      </c>
      <c r="N11" s="28" t="str">
        <f t="shared" si="2"/>
        <v/>
      </c>
      <c r="O11" s="28" t="str">
        <f t="shared" si="3"/>
        <v/>
      </c>
    </row>
    <row r="12" spans="1:15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L12" s="28" t="str">
        <f t="shared" si="0"/>
        <v>Nem tank</v>
      </c>
      <c r="M12" s="28" t="str">
        <f t="shared" si="1"/>
        <v/>
      </c>
      <c r="N12" s="28" t="str">
        <f t="shared" si="2"/>
        <v/>
      </c>
      <c r="O12" s="28" t="str">
        <f t="shared" si="3"/>
        <v>Nagy dög</v>
      </c>
    </row>
    <row r="13" spans="1:15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L13" s="28" t="str">
        <f t="shared" si="0"/>
        <v>Nem tank</v>
      </c>
      <c r="M13" s="28" t="str">
        <f t="shared" si="1"/>
        <v/>
      </c>
      <c r="N13" s="28" t="str">
        <f t="shared" si="2"/>
        <v/>
      </c>
      <c r="O13" s="28" t="str">
        <f t="shared" si="3"/>
        <v/>
      </c>
    </row>
    <row r="14" spans="1:15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L14" s="28" t="str">
        <f t="shared" si="0"/>
        <v>Nem tank</v>
      </c>
      <c r="M14" s="28" t="str">
        <f t="shared" si="1"/>
        <v/>
      </c>
      <c r="N14" s="28" t="str">
        <f t="shared" si="2"/>
        <v/>
      </c>
      <c r="O14" s="28" t="str">
        <f t="shared" si="3"/>
        <v/>
      </c>
    </row>
    <row r="15" spans="1:15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L15" s="28" t="str">
        <f t="shared" si="0"/>
        <v>Tank</v>
      </c>
      <c r="M15" s="28" t="str">
        <f t="shared" si="1"/>
        <v/>
      </c>
      <c r="N15" s="28" t="str">
        <f t="shared" si="2"/>
        <v/>
      </c>
      <c r="O15" s="28" t="str">
        <f t="shared" si="3"/>
        <v>Nagy dög</v>
      </c>
    </row>
    <row r="16" spans="1:15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L16" s="28" t="str">
        <f t="shared" si="0"/>
        <v>Nem tank</v>
      </c>
      <c r="M16" s="28" t="str">
        <f t="shared" si="1"/>
        <v>Csoport</v>
      </c>
      <c r="N16" s="28" t="str">
        <f t="shared" si="2"/>
        <v/>
      </c>
      <c r="O16" s="28" t="str">
        <f t="shared" si="3"/>
        <v>Nagy dög</v>
      </c>
    </row>
    <row r="17" spans="1:1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L17" s="28" t="str">
        <f t="shared" si="0"/>
        <v>Nem tank</v>
      </c>
      <c r="M17" s="28" t="str">
        <f t="shared" si="1"/>
        <v/>
      </c>
      <c r="N17" s="28" t="str">
        <f t="shared" si="2"/>
        <v>Kicsi és aranyos</v>
      </c>
      <c r="O17" s="28" t="str">
        <f t="shared" si="3"/>
        <v/>
      </c>
    </row>
    <row r="18" spans="1:1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  <c r="L18" s="28" t="str">
        <f t="shared" si="0"/>
        <v>Nem tank</v>
      </c>
      <c r="M18" s="28" t="str">
        <f t="shared" si="1"/>
        <v/>
      </c>
      <c r="N18" s="28" t="str">
        <f t="shared" si="2"/>
        <v/>
      </c>
      <c r="O18" s="28" t="str">
        <f t="shared" si="3"/>
        <v/>
      </c>
    </row>
    <row r="19" spans="1:1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  <c r="L19" s="28" t="str">
        <f t="shared" si="0"/>
        <v>Nem tank</v>
      </c>
      <c r="M19" s="28" t="str">
        <f t="shared" si="1"/>
        <v/>
      </c>
      <c r="N19" s="28" t="str">
        <f t="shared" si="2"/>
        <v/>
      </c>
      <c r="O19" s="28" t="str">
        <f t="shared" si="3"/>
        <v/>
      </c>
    </row>
    <row r="20" spans="1:1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  <c r="L20" s="28" t="str">
        <f t="shared" si="0"/>
        <v>Tank</v>
      </c>
      <c r="M20" s="28" t="str">
        <f t="shared" si="1"/>
        <v/>
      </c>
      <c r="N20" s="28" t="str">
        <f t="shared" si="2"/>
        <v/>
      </c>
      <c r="O20" s="28" t="str">
        <f t="shared" si="3"/>
        <v>Nagy dög</v>
      </c>
    </row>
    <row r="21" spans="1:1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  <c r="L21" s="28" t="str">
        <f t="shared" si="0"/>
        <v>Tank</v>
      </c>
      <c r="M21" s="28" t="str">
        <f t="shared" si="1"/>
        <v/>
      </c>
      <c r="N21" s="28" t="str">
        <f t="shared" si="2"/>
        <v/>
      </c>
      <c r="O21" s="28" t="str">
        <f t="shared" si="3"/>
        <v>Nagy dög</v>
      </c>
    </row>
    <row r="22" spans="1:1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  <c r="L22" s="28" t="str">
        <f t="shared" si="0"/>
        <v>Nem tank</v>
      </c>
      <c r="M22" s="28" t="str">
        <f t="shared" si="1"/>
        <v/>
      </c>
      <c r="N22" s="28" t="str">
        <f t="shared" si="2"/>
        <v/>
      </c>
      <c r="O22" s="28" t="str">
        <f t="shared" si="3"/>
        <v/>
      </c>
    </row>
    <row r="23" spans="1:1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  <c r="L23" s="28" t="str">
        <f t="shared" si="0"/>
        <v>Nem tank</v>
      </c>
      <c r="M23" s="28" t="str">
        <f t="shared" si="1"/>
        <v>Csoport</v>
      </c>
      <c r="N23" s="28" t="str">
        <f t="shared" si="2"/>
        <v/>
      </c>
      <c r="O23" s="28" t="str">
        <f t="shared" si="3"/>
        <v/>
      </c>
    </row>
    <row r="24" spans="1:1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  <c r="L24" s="28" t="str">
        <f t="shared" si="0"/>
        <v>Tank</v>
      </c>
      <c r="M24" s="28" t="str">
        <f t="shared" si="1"/>
        <v/>
      </c>
      <c r="N24" s="28" t="str">
        <f t="shared" si="2"/>
        <v/>
      </c>
      <c r="O24" s="28" t="str">
        <f t="shared" si="3"/>
        <v>Nagy dög</v>
      </c>
    </row>
    <row r="25" spans="1:1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  <c r="L25" s="28" t="str">
        <f t="shared" si="0"/>
        <v>Nem tank</v>
      </c>
      <c r="M25" s="28" t="str">
        <f t="shared" si="1"/>
        <v/>
      </c>
      <c r="N25" s="28" t="str">
        <f t="shared" si="2"/>
        <v/>
      </c>
      <c r="O25" s="28" t="str">
        <f t="shared" si="3"/>
        <v/>
      </c>
    </row>
    <row r="26" spans="1:1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  <c r="L26" s="28" t="str">
        <f t="shared" si="0"/>
        <v>Nem tank</v>
      </c>
      <c r="M26" s="28" t="str">
        <f t="shared" si="1"/>
        <v/>
      </c>
      <c r="N26" s="28" t="str">
        <f t="shared" si="2"/>
        <v>Kicsi és aranyos</v>
      </c>
      <c r="O26" s="28" t="str">
        <f t="shared" si="3"/>
        <v/>
      </c>
    </row>
    <row r="27" spans="1:1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  <c r="L27" s="28" t="str">
        <f t="shared" si="0"/>
        <v>Nem tank</v>
      </c>
      <c r="M27" s="28" t="str">
        <f t="shared" si="1"/>
        <v/>
      </c>
      <c r="N27" s="28" t="str">
        <f t="shared" si="2"/>
        <v/>
      </c>
      <c r="O27" s="28" t="str">
        <f t="shared" si="3"/>
        <v/>
      </c>
    </row>
    <row r="28" spans="1:1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  <c r="L28" s="28" t="str">
        <f t="shared" si="0"/>
        <v>Nem tank</v>
      </c>
      <c r="M28" s="28" t="str">
        <f t="shared" si="1"/>
        <v/>
      </c>
      <c r="N28" s="28" t="str">
        <f t="shared" si="2"/>
        <v>Kicsi és aranyos</v>
      </c>
      <c r="O28" s="28" t="str">
        <f t="shared" si="3"/>
        <v/>
      </c>
    </row>
    <row r="29" spans="1:1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  <c r="L29" s="28" t="str">
        <f t="shared" si="0"/>
        <v>Nem tank</v>
      </c>
      <c r="M29" s="28" t="str">
        <f t="shared" si="1"/>
        <v/>
      </c>
      <c r="N29" s="28" t="str">
        <f t="shared" si="2"/>
        <v/>
      </c>
      <c r="O29" s="28" t="str">
        <f t="shared" si="3"/>
        <v/>
      </c>
    </row>
    <row r="30" spans="1:1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  <c r="L30" s="28" t="str">
        <f t="shared" si="0"/>
        <v>Nem tank</v>
      </c>
      <c r="M30" s="28" t="str">
        <f t="shared" si="1"/>
        <v/>
      </c>
      <c r="N30" s="28" t="str">
        <f t="shared" si="2"/>
        <v/>
      </c>
      <c r="O30" s="28" t="str">
        <f t="shared" si="3"/>
        <v/>
      </c>
    </row>
    <row r="31" spans="1:1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  <c r="L31" s="28" t="str">
        <f t="shared" si="0"/>
        <v>Tank</v>
      </c>
      <c r="M31" s="28" t="str">
        <f t="shared" si="1"/>
        <v/>
      </c>
      <c r="N31" s="28" t="str">
        <f t="shared" si="2"/>
        <v/>
      </c>
      <c r="O31" s="28" t="str">
        <f t="shared" si="3"/>
        <v>Nagy dög</v>
      </c>
    </row>
    <row r="32" spans="1:1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  <c r="L32" s="28" t="str">
        <f t="shared" si="0"/>
        <v>Nem tank</v>
      </c>
      <c r="M32" s="28" t="str">
        <f t="shared" si="1"/>
        <v/>
      </c>
      <c r="N32" s="28" t="str">
        <f t="shared" si="2"/>
        <v/>
      </c>
      <c r="O32" s="28" t="str">
        <f t="shared" si="3"/>
        <v/>
      </c>
    </row>
    <row r="33" spans="1:1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  <c r="L33" s="28" t="str">
        <f t="shared" si="0"/>
        <v>Nem tank</v>
      </c>
      <c r="M33" s="28" t="str">
        <f t="shared" si="1"/>
        <v/>
      </c>
      <c r="N33" s="28" t="str">
        <f t="shared" si="2"/>
        <v/>
      </c>
      <c r="O33" s="28" t="str">
        <f t="shared" si="3"/>
        <v/>
      </c>
    </row>
    <row r="34" spans="1:1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  <c r="L34" s="28" t="str">
        <f t="shared" si="0"/>
        <v>Tank</v>
      </c>
      <c r="M34" s="28" t="str">
        <f t="shared" si="1"/>
        <v/>
      </c>
      <c r="N34" s="28" t="str">
        <f t="shared" si="2"/>
        <v/>
      </c>
      <c r="O34" s="28" t="str">
        <f t="shared" si="3"/>
        <v>Nagy dög</v>
      </c>
    </row>
    <row r="35" spans="1:1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  <c r="L35" s="28" t="str">
        <f t="shared" si="0"/>
        <v>Nem tank</v>
      </c>
      <c r="M35" s="28" t="str">
        <f t="shared" si="1"/>
        <v/>
      </c>
      <c r="N35" s="28" t="str">
        <f t="shared" si="2"/>
        <v/>
      </c>
      <c r="O35" s="28" t="str">
        <f t="shared" si="3"/>
        <v/>
      </c>
    </row>
    <row r="36" spans="1:1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  <c r="L36" s="28" t="str">
        <f t="shared" si="0"/>
        <v>Nem tank</v>
      </c>
      <c r="M36" s="28" t="str">
        <f t="shared" si="1"/>
        <v/>
      </c>
      <c r="N36" s="28" t="str">
        <f t="shared" si="2"/>
        <v/>
      </c>
      <c r="O36" s="28" t="str">
        <f t="shared" si="3"/>
        <v/>
      </c>
    </row>
    <row r="37" spans="1:1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  <c r="L37" s="28" t="str">
        <f t="shared" si="0"/>
        <v>Nem tank</v>
      </c>
      <c r="M37" s="28" t="str">
        <f t="shared" si="1"/>
        <v/>
      </c>
      <c r="N37" s="28" t="str">
        <f t="shared" si="2"/>
        <v/>
      </c>
      <c r="O37" s="28" t="str">
        <f t="shared" si="3"/>
        <v>Nagy dög</v>
      </c>
    </row>
    <row r="38" spans="1:1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  <c r="L38" s="28" t="str">
        <f t="shared" si="0"/>
        <v>Nem tank</v>
      </c>
      <c r="M38" s="28" t="str">
        <f t="shared" si="1"/>
        <v>Csoport</v>
      </c>
      <c r="N38" s="28" t="str">
        <f t="shared" si="2"/>
        <v/>
      </c>
      <c r="O38" s="28" t="str">
        <f t="shared" si="3"/>
        <v/>
      </c>
    </row>
    <row r="39" spans="1:1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  <c r="L39" s="28" t="str">
        <f t="shared" si="0"/>
        <v>Nem tank</v>
      </c>
      <c r="M39" s="28" t="str">
        <f t="shared" si="1"/>
        <v>Csoport</v>
      </c>
      <c r="N39" s="28" t="str">
        <f t="shared" si="2"/>
        <v/>
      </c>
      <c r="O39" s="28" t="str">
        <f t="shared" si="3"/>
        <v/>
      </c>
    </row>
    <row r="40" spans="1:1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  <c r="L40" s="28" t="str">
        <f t="shared" si="0"/>
        <v>Nem tank</v>
      </c>
      <c r="M40" s="28" t="str">
        <f t="shared" si="1"/>
        <v/>
      </c>
      <c r="N40" s="28" t="str">
        <f t="shared" si="2"/>
        <v/>
      </c>
      <c r="O40" s="28" t="str">
        <f t="shared" si="3"/>
        <v/>
      </c>
    </row>
    <row r="41" spans="1:1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  <c r="L41" s="28" t="str">
        <f t="shared" si="0"/>
        <v>Nem tank</v>
      </c>
      <c r="M41" s="28" t="str">
        <f t="shared" si="1"/>
        <v/>
      </c>
      <c r="N41" s="28" t="str">
        <f t="shared" si="2"/>
        <v/>
      </c>
      <c r="O41" s="28" t="str">
        <f t="shared" si="3"/>
        <v/>
      </c>
    </row>
    <row r="42" spans="1:1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  <c r="L42" s="28" t="str">
        <f t="shared" si="0"/>
        <v>Nem tank</v>
      </c>
      <c r="M42" s="28" t="str">
        <f t="shared" si="1"/>
        <v/>
      </c>
      <c r="N42" s="28" t="str">
        <f t="shared" si="2"/>
        <v/>
      </c>
      <c r="O42" s="28" t="str">
        <f t="shared" si="3"/>
        <v/>
      </c>
    </row>
    <row r="43" spans="1:1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  <c r="L43" s="28" t="str">
        <f t="shared" si="0"/>
        <v>Tank</v>
      </c>
      <c r="M43" s="28" t="str">
        <f t="shared" si="1"/>
        <v/>
      </c>
      <c r="N43" s="28" t="str">
        <f t="shared" si="2"/>
        <v/>
      </c>
      <c r="O43" s="28" t="str">
        <f t="shared" si="3"/>
        <v>Nagy dög</v>
      </c>
    </row>
    <row r="44" spans="1:1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  <c r="L44" s="28" t="str">
        <f t="shared" si="0"/>
        <v>Nem tank</v>
      </c>
      <c r="M44" s="28" t="str">
        <f t="shared" si="1"/>
        <v/>
      </c>
      <c r="N44" s="28" t="str">
        <f t="shared" si="2"/>
        <v/>
      </c>
      <c r="O44" s="28" t="str">
        <f t="shared" si="3"/>
        <v/>
      </c>
    </row>
    <row r="45" spans="1:1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  <c r="L45" s="28" t="str">
        <f t="shared" si="0"/>
        <v>Nem tank</v>
      </c>
      <c r="M45" s="28" t="str">
        <f t="shared" si="1"/>
        <v/>
      </c>
      <c r="N45" s="28" t="str">
        <f t="shared" si="2"/>
        <v/>
      </c>
      <c r="O45" s="28" t="str">
        <f t="shared" si="3"/>
        <v/>
      </c>
    </row>
    <row r="46" spans="1:1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  <c r="L46" s="28" t="str">
        <f t="shared" si="0"/>
        <v>Nem tank</v>
      </c>
      <c r="M46" s="28" t="str">
        <f t="shared" si="1"/>
        <v/>
      </c>
      <c r="N46" s="28" t="str">
        <f t="shared" si="2"/>
        <v/>
      </c>
      <c r="O46" s="28" t="str">
        <f t="shared" si="3"/>
        <v/>
      </c>
    </row>
    <row r="47" spans="1:1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  <c r="L47" s="28" t="str">
        <f t="shared" si="0"/>
        <v>Tank</v>
      </c>
      <c r="M47" s="28" t="str">
        <f t="shared" si="1"/>
        <v/>
      </c>
      <c r="N47" s="28" t="str">
        <f t="shared" si="2"/>
        <v/>
      </c>
      <c r="O47" s="28" t="str">
        <f t="shared" si="3"/>
        <v>Nagy dög</v>
      </c>
    </row>
    <row r="48" spans="1:1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  <c r="L48" s="28" t="str">
        <f t="shared" si="0"/>
        <v>Nem tank</v>
      </c>
      <c r="M48" s="28" t="str">
        <f t="shared" si="1"/>
        <v>Csoport</v>
      </c>
      <c r="N48" s="28" t="str">
        <f t="shared" si="2"/>
        <v/>
      </c>
      <c r="O48" s="28" t="str">
        <f t="shared" si="3"/>
        <v/>
      </c>
    </row>
    <row r="49" spans="1:1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  <c r="L49" s="28" t="str">
        <f t="shared" si="0"/>
        <v>Nem tank</v>
      </c>
      <c r="M49" s="28" t="str">
        <f t="shared" si="1"/>
        <v/>
      </c>
      <c r="N49" s="28" t="str">
        <f t="shared" si="2"/>
        <v/>
      </c>
      <c r="O49" s="28" t="str">
        <f t="shared" si="3"/>
        <v>Nagy dög</v>
      </c>
    </row>
    <row r="50" spans="1:1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  <c r="L50" s="28" t="str">
        <f t="shared" si="0"/>
        <v>Nem tank</v>
      </c>
      <c r="M50" s="28" t="str">
        <f t="shared" si="1"/>
        <v>Csoport</v>
      </c>
      <c r="N50" s="28" t="str">
        <f t="shared" si="2"/>
        <v/>
      </c>
      <c r="O50" s="28" t="str">
        <f t="shared" si="3"/>
        <v/>
      </c>
    </row>
    <row r="51" spans="1:1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  <c r="L51" s="28" t="str">
        <f t="shared" si="0"/>
        <v>Nem tank</v>
      </c>
      <c r="M51" s="28" t="str">
        <f t="shared" si="1"/>
        <v>Csoport</v>
      </c>
      <c r="N51" s="28" t="str">
        <f t="shared" si="2"/>
        <v/>
      </c>
      <c r="O51" s="28" t="str">
        <f t="shared" si="3"/>
        <v/>
      </c>
    </row>
    <row r="52" spans="1:1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  <c r="L52" s="28" t="str">
        <f t="shared" si="0"/>
        <v>Nem tank</v>
      </c>
      <c r="M52" s="28" t="str">
        <f t="shared" si="1"/>
        <v>Csoport</v>
      </c>
      <c r="N52" s="28" t="str">
        <f t="shared" si="2"/>
        <v>Kicsi és aranyos</v>
      </c>
      <c r="O52" s="28" t="str">
        <f t="shared" si="3"/>
        <v/>
      </c>
    </row>
    <row r="53" spans="1:1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  <c r="L53" s="28" t="str">
        <f t="shared" si="0"/>
        <v>Nem tank</v>
      </c>
      <c r="M53" s="28" t="str">
        <f t="shared" si="1"/>
        <v/>
      </c>
      <c r="N53" s="28" t="str">
        <f t="shared" si="2"/>
        <v/>
      </c>
      <c r="O53" s="28" t="str">
        <f t="shared" si="3"/>
        <v>Nagy dög</v>
      </c>
    </row>
    <row r="54" spans="1:1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  <c r="L54" s="28" t="str">
        <f t="shared" si="0"/>
        <v>Nem tank</v>
      </c>
      <c r="M54" s="28" t="str">
        <f t="shared" si="1"/>
        <v>Csoport</v>
      </c>
      <c r="N54" s="28" t="str">
        <f t="shared" si="2"/>
        <v/>
      </c>
      <c r="O54" s="28" t="str">
        <f t="shared" si="3"/>
        <v/>
      </c>
    </row>
    <row r="55" spans="1:1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  <c r="L55" s="28" t="str">
        <f t="shared" si="0"/>
        <v>Nem tank</v>
      </c>
      <c r="M55" s="28" t="str">
        <f t="shared" si="1"/>
        <v>Csoport</v>
      </c>
      <c r="N55" s="28" t="str">
        <f t="shared" si="2"/>
        <v/>
      </c>
      <c r="O55" s="28" t="str">
        <f t="shared" si="3"/>
        <v>Nagy dög</v>
      </c>
    </row>
    <row r="56" spans="1:1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  <c r="L56" s="28" t="str">
        <f t="shared" si="0"/>
        <v>Nem tank</v>
      </c>
      <c r="M56" s="28" t="str">
        <f t="shared" si="1"/>
        <v/>
      </c>
      <c r="N56" s="28" t="str">
        <f t="shared" si="2"/>
        <v/>
      </c>
      <c r="O56" s="28" t="str">
        <f t="shared" si="3"/>
        <v/>
      </c>
    </row>
    <row r="57" spans="1:1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  <c r="L57" s="28" t="str">
        <f t="shared" si="0"/>
        <v>Nem tank</v>
      </c>
      <c r="M57" s="28" t="str">
        <f t="shared" si="1"/>
        <v>Csoport</v>
      </c>
      <c r="N57" s="28" t="str">
        <f t="shared" si="2"/>
        <v/>
      </c>
      <c r="O57" s="28" t="str">
        <f t="shared" si="3"/>
        <v/>
      </c>
    </row>
    <row r="58" spans="1:1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  <c r="L58" s="28" t="str">
        <f t="shared" si="0"/>
        <v>Nem tank</v>
      </c>
      <c r="M58" s="28" t="str">
        <f t="shared" si="1"/>
        <v/>
      </c>
      <c r="N58" s="28" t="str">
        <f t="shared" si="2"/>
        <v/>
      </c>
      <c r="O58" s="28" t="str">
        <f t="shared" si="3"/>
        <v/>
      </c>
    </row>
    <row r="59" spans="1:1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  <c r="L59" s="28" t="str">
        <f t="shared" si="0"/>
        <v>Nem tank</v>
      </c>
      <c r="M59" s="28" t="str">
        <f t="shared" si="1"/>
        <v/>
      </c>
      <c r="N59" s="28" t="str">
        <f t="shared" si="2"/>
        <v/>
      </c>
      <c r="O59" s="28" t="str">
        <f t="shared" si="3"/>
        <v/>
      </c>
    </row>
    <row r="60" spans="1:1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  <c r="L60" s="28" t="str">
        <f t="shared" si="0"/>
        <v>Nem tank</v>
      </c>
      <c r="M60" s="28" t="str">
        <f t="shared" si="1"/>
        <v>Csoport</v>
      </c>
      <c r="N60" s="28" t="str">
        <f t="shared" si="2"/>
        <v/>
      </c>
      <c r="O60" s="28" t="str">
        <f t="shared" si="3"/>
        <v/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5D54-F3BE-4D86-B88F-728358423FBD}">
  <dimension ref="A1:Q60"/>
  <sheetViews>
    <sheetView workbookViewId="0">
      <selection activeCell="K1" sqref="K1"/>
    </sheetView>
  </sheetViews>
  <sheetFormatPr defaultRowHeight="14.4" x14ac:dyDescent="0.55000000000000004"/>
  <cols>
    <col min="1" max="1" width="17.68359375" bestFit="1" customWidth="1"/>
    <col min="9" max="9" width="3.578125" customWidth="1"/>
    <col min="10" max="10" width="72.83984375" customWidth="1"/>
  </cols>
  <sheetData>
    <row r="1" spans="1:17" ht="14.7" thickBot="1" x14ac:dyDescent="0.6">
      <c r="A1" s="11" t="s">
        <v>101</v>
      </c>
      <c r="J1" s="31" t="s">
        <v>0</v>
      </c>
      <c r="K1" s="66" t="s">
        <v>116</v>
      </c>
      <c r="L1" s="41"/>
      <c r="M1" s="41"/>
      <c r="N1" s="41"/>
      <c r="O1" s="41"/>
      <c r="P1" s="41"/>
      <c r="Q1" s="41"/>
    </row>
    <row r="2" spans="1:17" ht="16.5" customHeight="1" x14ac:dyDescent="0.55000000000000004">
      <c r="A2" s="14" t="s">
        <v>42</v>
      </c>
      <c r="J2" s="32" t="s">
        <v>248</v>
      </c>
      <c r="K2" s="28" t="str">
        <f>LEFT(A2,3)</f>
        <v>Arc</v>
      </c>
      <c r="L2" s="28" t="str">
        <f>RIGHT(A2,2)</f>
        <v>rs</v>
      </c>
      <c r="M2" s="28" t="str">
        <f>CONCATENATE(K2,L2)</f>
        <v>Arcrs</v>
      </c>
      <c r="N2" s="28" t="str">
        <f>MID(A2,2,4-2+1)</f>
        <v>rch</v>
      </c>
      <c r="O2" s="28" t="e">
        <f>SEARCH("Spirit",A2,1)</f>
        <v>#VALUE!</v>
      </c>
      <c r="P2" s="28" t="str">
        <f>IF(ISERR(SEARCH("Spirit",A2,1)),"Nem az","Spirit")</f>
        <v>Nem az</v>
      </c>
      <c r="Q2" s="28" t="str">
        <f t="shared" ref="Q2:Q7" si="0">CONCATENATE(LEFT(A2,1),IF(ISERR(SEARCH(" ",A2,1)),"",MID(A2,SEARCH(" ",A2,1)+1,1)))</f>
        <v>A</v>
      </c>
    </row>
    <row r="3" spans="1:17" ht="16.5" customHeight="1" x14ac:dyDescent="0.55000000000000004">
      <c r="A3" s="15" t="s">
        <v>43</v>
      </c>
      <c r="J3" s="72" t="s">
        <v>249</v>
      </c>
      <c r="K3" s="28" t="str">
        <f t="shared" ref="K3:K60" si="1">LEFT(A3,3)</f>
        <v>Bab</v>
      </c>
      <c r="L3" s="28" t="str">
        <f t="shared" ref="L3:L60" si="2">RIGHT(A3,2)</f>
        <v>on</v>
      </c>
      <c r="M3" s="28" t="str">
        <f t="shared" ref="M3:M60" si="3">CONCATENATE(K3,L3)</f>
        <v>Babon</v>
      </c>
      <c r="N3" s="28" t="str">
        <f t="shared" ref="N3:N60" si="4">MID(A3,2,4-2+1)</f>
        <v>aby</v>
      </c>
      <c r="O3" s="28" t="e">
        <f t="shared" ref="O3:O60" si="5">SEARCH("Spirit",A3,1)</f>
        <v>#VALUE!</v>
      </c>
      <c r="P3" s="28" t="str">
        <f t="shared" ref="P3:P60" si="6">IF(ISERR(SEARCH("Spirit",A3,1)),"Nem az","Spirit")</f>
        <v>Nem az</v>
      </c>
      <c r="Q3" s="28" t="str">
        <f t="shared" si="0"/>
        <v>BD</v>
      </c>
    </row>
    <row r="4" spans="1:17" x14ac:dyDescent="0.55000000000000004">
      <c r="A4" s="15" t="s">
        <v>44</v>
      </c>
      <c r="J4" s="64" t="s">
        <v>251</v>
      </c>
      <c r="K4" s="28" t="str">
        <f t="shared" si="1"/>
        <v>Bal</v>
      </c>
      <c r="L4" s="28" t="str">
        <f t="shared" si="2"/>
        <v>on</v>
      </c>
      <c r="M4" s="28" t="str">
        <f t="shared" si="3"/>
        <v>Balon</v>
      </c>
      <c r="N4" s="28" t="str">
        <f t="shared" si="4"/>
        <v>all</v>
      </c>
      <c r="O4" s="28" t="e">
        <f t="shared" si="5"/>
        <v>#VALUE!</v>
      </c>
      <c r="P4" s="28" t="str">
        <f t="shared" si="6"/>
        <v>Nem az</v>
      </c>
      <c r="Q4" s="28" t="str">
        <f t="shared" si="0"/>
        <v>B</v>
      </c>
    </row>
    <row r="5" spans="1:17" x14ac:dyDescent="0.55000000000000004">
      <c r="A5" s="15" t="s">
        <v>45</v>
      </c>
      <c r="J5" s="64" t="s">
        <v>250</v>
      </c>
      <c r="K5" s="28" t="str">
        <f t="shared" si="1"/>
        <v>Ban</v>
      </c>
      <c r="L5" s="28" t="str">
        <f t="shared" si="2"/>
        <v>it</v>
      </c>
      <c r="M5" s="28" t="str">
        <f t="shared" si="3"/>
        <v>Banit</v>
      </c>
      <c r="N5" s="28" t="str">
        <f t="shared" si="4"/>
        <v>and</v>
      </c>
      <c r="O5" s="28" t="e">
        <f t="shared" si="5"/>
        <v>#VALUE!</v>
      </c>
      <c r="P5" s="28" t="str">
        <f t="shared" si="6"/>
        <v>Nem az</v>
      </c>
      <c r="Q5" s="28" t="str">
        <f t="shared" si="0"/>
        <v>B</v>
      </c>
    </row>
    <row r="6" spans="1:17" x14ac:dyDescent="0.55000000000000004">
      <c r="A6" s="15" t="s">
        <v>46</v>
      </c>
      <c r="J6" s="72" t="s">
        <v>252</v>
      </c>
      <c r="K6" s="28" t="str">
        <f t="shared" si="1"/>
        <v>Bar</v>
      </c>
      <c r="L6" s="28" t="str">
        <f t="shared" si="2"/>
        <v>ns</v>
      </c>
      <c r="M6" s="28" t="str">
        <f t="shared" si="3"/>
        <v>Barns</v>
      </c>
      <c r="N6" s="28" t="str">
        <f t="shared" si="4"/>
        <v>arb</v>
      </c>
      <c r="O6" s="28" t="e">
        <f t="shared" si="5"/>
        <v>#VALUE!</v>
      </c>
      <c r="P6" s="28" t="str">
        <f t="shared" si="6"/>
        <v>Nem az</v>
      </c>
      <c r="Q6" s="28" t="str">
        <f t="shared" si="0"/>
        <v>B</v>
      </c>
    </row>
    <row r="7" spans="1:17" ht="28.8" x14ac:dyDescent="0.55000000000000004">
      <c r="A7" s="15" t="s">
        <v>47</v>
      </c>
      <c r="J7" s="64" t="s">
        <v>253</v>
      </c>
      <c r="K7" s="28" t="str">
        <f t="shared" si="1"/>
        <v>Bat</v>
      </c>
      <c r="L7" s="28" t="str">
        <f t="shared" si="2"/>
        <v>ts</v>
      </c>
      <c r="M7" s="28" t="str">
        <f t="shared" si="3"/>
        <v>Batts</v>
      </c>
      <c r="N7" s="28" t="str">
        <f t="shared" si="4"/>
        <v>ats</v>
      </c>
      <c r="O7" s="28" t="e">
        <f t="shared" si="5"/>
        <v>#VALUE!</v>
      </c>
      <c r="P7" s="28" t="str">
        <f t="shared" si="6"/>
        <v>Nem az</v>
      </c>
      <c r="Q7" s="28" t="str">
        <f t="shared" si="0"/>
        <v>B</v>
      </c>
    </row>
    <row r="8" spans="1:17" x14ac:dyDescent="0.55000000000000004">
      <c r="A8" s="15" t="s">
        <v>48</v>
      </c>
      <c r="J8" s="33" t="s">
        <v>254</v>
      </c>
      <c r="K8" s="28" t="str">
        <f t="shared" si="1"/>
        <v>Bat</v>
      </c>
      <c r="L8" s="28" t="str">
        <f t="shared" si="2"/>
        <v>er</v>
      </c>
      <c r="M8" s="28" t="str">
        <f t="shared" si="3"/>
        <v>Bater</v>
      </c>
      <c r="N8" s="28" t="str">
        <f t="shared" si="4"/>
        <v>att</v>
      </c>
      <c r="O8" s="28" t="e">
        <f t="shared" si="5"/>
        <v>#VALUE!</v>
      </c>
      <c r="P8" s="28" t="str">
        <f t="shared" si="6"/>
        <v>Nem az</v>
      </c>
      <c r="Q8" s="28" t="str">
        <f>CONCATENATE(LEFT(A8,1),IF(ISERR(SEARCH(" ",A8,1)),"",MID(A8,SEARCH(" ",A8,1)+1,1)))</f>
        <v>BH</v>
      </c>
    </row>
    <row r="9" spans="1:17" x14ac:dyDescent="0.55000000000000004">
      <c r="A9" s="15" t="s">
        <v>49</v>
      </c>
      <c r="J9" s="83" t="s">
        <v>255</v>
      </c>
      <c r="K9" s="28" t="str">
        <f t="shared" si="1"/>
        <v>Bat</v>
      </c>
      <c r="L9" s="28" t="str">
        <f t="shared" si="2"/>
        <v>am</v>
      </c>
      <c r="M9" s="28" t="str">
        <f t="shared" si="3"/>
        <v>Batam</v>
      </c>
      <c r="N9" s="28" t="str">
        <f t="shared" si="4"/>
        <v>att</v>
      </c>
      <c r="O9" s="28" t="e">
        <f t="shared" si="5"/>
        <v>#VALUE!</v>
      </c>
      <c r="P9" s="28" t="str">
        <f t="shared" si="6"/>
        <v>Nem az</v>
      </c>
      <c r="Q9" s="28" t="str">
        <f t="shared" ref="Q9:Q60" si="7">CONCATENATE(LEFT(A9,1),IF(ISERR(SEARCH(" ",A9,1)),"",MID(A9,SEARCH(" ",A9,1)+1,1)))</f>
        <v>BR</v>
      </c>
    </row>
    <row r="10" spans="1:17" x14ac:dyDescent="0.55000000000000004">
      <c r="A10" s="15" t="s">
        <v>50</v>
      </c>
      <c r="J10" s="83" t="s">
        <v>256</v>
      </c>
      <c r="K10" s="28" t="str">
        <f t="shared" si="1"/>
        <v>Ber</v>
      </c>
      <c r="L10" s="28" t="str">
        <f t="shared" si="2"/>
        <v>er</v>
      </c>
      <c r="M10" s="28" t="str">
        <f t="shared" si="3"/>
        <v>Berer</v>
      </c>
      <c r="N10" s="28" t="str">
        <f t="shared" si="4"/>
        <v>ers</v>
      </c>
      <c r="O10" s="28" t="e">
        <f t="shared" si="5"/>
        <v>#VALUE!</v>
      </c>
      <c r="P10" s="28" t="str">
        <f t="shared" si="6"/>
        <v>Nem az</v>
      </c>
      <c r="Q10" s="28" t="str">
        <f t="shared" si="7"/>
        <v>B</v>
      </c>
    </row>
    <row r="11" spans="1:17" x14ac:dyDescent="0.55000000000000004">
      <c r="A11" s="15" t="s">
        <v>51</v>
      </c>
      <c r="J11" s="83" t="s">
        <v>257</v>
      </c>
      <c r="K11" s="28" t="str">
        <f t="shared" si="1"/>
        <v>Bom</v>
      </c>
      <c r="L11" s="28" t="str">
        <f t="shared" si="2"/>
        <v>er</v>
      </c>
      <c r="M11" s="28" t="str">
        <f t="shared" si="3"/>
        <v>Bomer</v>
      </c>
      <c r="N11" s="28" t="str">
        <f t="shared" si="4"/>
        <v>omb</v>
      </c>
      <c r="O11" s="28" t="e">
        <f t="shared" si="5"/>
        <v>#VALUE!</v>
      </c>
      <c r="P11" s="28" t="str">
        <f t="shared" si="6"/>
        <v>Nem az</v>
      </c>
      <c r="Q11" s="28" t="str">
        <f t="shared" si="7"/>
        <v>B</v>
      </c>
    </row>
    <row r="12" spans="1:17" ht="28.8" x14ac:dyDescent="0.55000000000000004">
      <c r="A12" s="15" t="s">
        <v>52</v>
      </c>
      <c r="J12" s="64" t="s">
        <v>258</v>
      </c>
      <c r="K12" s="28" t="str">
        <f t="shared" si="1"/>
        <v>Bow</v>
      </c>
      <c r="L12" s="28" t="str">
        <f t="shared" si="2"/>
        <v>er</v>
      </c>
      <c r="M12" s="28" t="str">
        <f t="shared" si="3"/>
        <v>Bower</v>
      </c>
      <c r="N12" s="28" t="str">
        <f t="shared" si="4"/>
        <v>owl</v>
      </c>
      <c r="O12" s="28" t="e">
        <f t="shared" si="5"/>
        <v>#VALUE!</v>
      </c>
      <c r="P12" s="28" t="str">
        <f t="shared" si="6"/>
        <v>Nem az</v>
      </c>
      <c r="Q12" s="28" t="str">
        <f t="shared" si="7"/>
        <v>B</v>
      </c>
    </row>
    <row r="13" spans="1:17" x14ac:dyDescent="0.55000000000000004">
      <c r="A13" s="15" t="s">
        <v>53</v>
      </c>
      <c r="J13" s="83" t="s">
        <v>259</v>
      </c>
      <c r="K13" s="28" t="str">
        <f t="shared" si="1"/>
        <v>Can</v>
      </c>
      <c r="L13" s="28" t="str">
        <f t="shared" si="2"/>
        <v>rt</v>
      </c>
      <c r="M13" s="28" t="str">
        <f t="shared" si="3"/>
        <v>Canrt</v>
      </c>
      <c r="N13" s="28" t="str">
        <f t="shared" si="4"/>
        <v>ann</v>
      </c>
      <c r="O13" s="28" t="e">
        <f t="shared" si="5"/>
        <v>#VALUE!</v>
      </c>
      <c r="P13" s="28" t="str">
        <f t="shared" si="6"/>
        <v>Nem az</v>
      </c>
      <c r="Q13" s="28" t="str">
        <f t="shared" si="7"/>
        <v>CC</v>
      </c>
    </row>
    <row r="14" spans="1:17" x14ac:dyDescent="0.55000000000000004">
      <c r="A14" s="15" t="s">
        <v>54</v>
      </c>
      <c r="J14" s="84"/>
      <c r="K14" s="28" t="str">
        <f t="shared" si="1"/>
        <v>Dar</v>
      </c>
      <c r="L14" s="28" t="str">
        <f t="shared" si="2"/>
        <v>in</v>
      </c>
      <c r="M14" s="28" t="str">
        <f t="shared" si="3"/>
        <v>Darin</v>
      </c>
      <c r="N14" s="28" t="str">
        <f t="shared" si="4"/>
        <v>art</v>
      </c>
      <c r="O14" s="28" t="e">
        <f t="shared" si="5"/>
        <v>#VALUE!</v>
      </c>
      <c r="P14" s="28" t="str">
        <f t="shared" si="6"/>
        <v>Nem az</v>
      </c>
      <c r="Q14" s="28" t="str">
        <f t="shared" si="7"/>
        <v>DG</v>
      </c>
    </row>
    <row r="15" spans="1:17" x14ac:dyDescent="0.55000000000000004">
      <c r="A15" s="15" t="s">
        <v>55</v>
      </c>
      <c r="J15" s="84"/>
      <c r="K15" s="28" t="str">
        <f t="shared" si="1"/>
        <v>Ele</v>
      </c>
      <c r="L15" s="28" t="str">
        <f t="shared" si="2"/>
        <v>nt</v>
      </c>
      <c r="M15" s="28" t="str">
        <f t="shared" si="3"/>
        <v>Elent</v>
      </c>
      <c r="N15" s="28" t="str">
        <f t="shared" si="4"/>
        <v>lec</v>
      </c>
      <c r="O15" s="28" t="e">
        <f t="shared" si="5"/>
        <v>#VALUE!</v>
      </c>
      <c r="P15" s="28" t="str">
        <f t="shared" si="6"/>
        <v>Nem az</v>
      </c>
      <c r="Q15" s="28" t="str">
        <f t="shared" si="7"/>
        <v>EG</v>
      </c>
    </row>
    <row r="16" spans="1:17" x14ac:dyDescent="0.55000000000000004">
      <c r="A16" s="15" t="s">
        <v>56</v>
      </c>
      <c r="J16" s="84"/>
      <c r="K16" s="28" t="str">
        <f t="shared" si="1"/>
        <v>Eli</v>
      </c>
      <c r="L16" s="28" t="str">
        <f t="shared" si="2"/>
        <v>ns</v>
      </c>
      <c r="M16" s="28" t="str">
        <f t="shared" si="3"/>
        <v>Elins</v>
      </c>
      <c r="N16" s="28" t="str">
        <f t="shared" si="4"/>
        <v>lit</v>
      </c>
      <c r="O16" s="28" t="e">
        <f t="shared" si="5"/>
        <v>#VALUE!</v>
      </c>
      <c r="P16" s="28" t="str">
        <f t="shared" si="6"/>
        <v>Nem az</v>
      </c>
      <c r="Q16" s="28" t="str">
        <f t="shared" si="7"/>
        <v>EB</v>
      </c>
    </row>
    <row r="17" spans="1:17" x14ac:dyDescent="0.55000000000000004">
      <c r="A17" s="15" t="s">
        <v>57</v>
      </c>
      <c r="J17" s="84"/>
      <c r="K17" s="28" t="str">
        <f t="shared" si="1"/>
        <v>Fir</v>
      </c>
      <c r="L17" s="28" t="str">
        <f t="shared" si="2"/>
        <v>it</v>
      </c>
      <c r="M17" s="28" t="str">
        <f t="shared" si="3"/>
        <v>Firit</v>
      </c>
      <c r="N17" s="28" t="str">
        <f t="shared" si="4"/>
        <v>ire</v>
      </c>
      <c r="O17" s="28">
        <f t="shared" si="5"/>
        <v>6</v>
      </c>
      <c r="P17" s="28" t="str">
        <f t="shared" si="6"/>
        <v>Spirit</v>
      </c>
      <c r="Q17" s="28" t="str">
        <f t="shared" si="7"/>
        <v>FS</v>
      </c>
    </row>
    <row r="18" spans="1:17" x14ac:dyDescent="0.55000000000000004">
      <c r="A18" s="15" t="s">
        <v>58</v>
      </c>
      <c r="K18" s="28" t="str">
        <f t="shared" si="1"/>
        <v>Fis</v>
      </c>
      <c r="L18" s="28" t="str">
        <f t="shared" si="2"/>
        <v>an</v>
      </c>
      <c r="M18" s="28" t="str">
        <f t="shared" si="3"/>
        <v>Fisan</v>
      </c>
      <c r="N18" s="28" t="str">
        <f t="shared" si="4"/>
        <v>ish</v>
      </c>
      <c r="O18" s="28" t="e">
        <f t="shared" si="5"/>
        <v>#VALUE!</v>
      </c>
      <c r="P18" s="28" t="str">
        <f t="shared" si="6"/>
        <v>Nem az</v>
      </c>
      <c r="Q18" s="28" t="str">
        <f t="shared" si="7"/>
        <v>F</v>
      </c>
    </row>
    <row r="19" spans="1:17" x14ac:dyDescent="0.55000000000000004">
      <c r="A19" s="15" t="s">
        <v>59</v>
      </c>
      <c r="K19" s="28" t="str">
        <f t="shared" si="1"/>
        <v>Fly</v>
      </c>
      <c r="L19" s="28" t="str">
        <f t="shared" si="2"/>
        <v>ne</v>
      </c>
      <c r="M19" s="28" t="str">
        <f t="shared" si="3"/>
        <v>Flyne</v>
      </c>
      <c r="N19" s="28" t="str">
        <f t="shared" si="4"/>
        <v>lyi</v>
      </c>
      <c r="O19" s="28" t="e">
        <f t="shared" si="5"/>
        <v>#VALUE!</v>
      </c>
      <c r="P19" s="28" t="str">
        <f t="shared" si="6"/>
        <v>Nem az</v>
      </c>
      <c r="Q19" s="28" t="str">
        <f t="shared" si="7"/>
        <v>FM</v>
      </c>
    </row>
    <row r="20" spans="1:17" x14ac:dyDescent="0.55000000000000004">
      <c r="A20" s="15" t="s">
        <v>60</v>
      </c>
      <c r="K20" s="28" t="str">
        <f t="shared" si="1"/>
        <v>Gia</v>
      </c>
      <c r="L20" s="28" t="str">
        <f t="shared" si="2"/>
        <v>nt</v>
      </c>
      <c r="M20" s="28" t="str">
        <f t="shared" si="3"/>
        <v>Giant</v>
      </c>
      <c r="N20" s="28" t="str">
        <f t="shared" si="4"/>
        <v>ian</v>
      </c>
      <c r="O20" s="28" t="e">
        <f t="shared" si="5"/>
        <v>#VALUE!</v>
      </c>
      <c r="P20" s="28" t="str">
        <f t="shared" si="6"/>
        <v>Nem az</v>
      </c>
      <c r="Q20" s="28" t="str">
        <f t="shared" si="7"/>
        <v>G</v>
      </c>
    </row>
    <row r="21" spans="1:17" x14ac:dyDescent="0.55000000000000004">
      <c r="A21" s="15" t="s">
        <v>61</v>
      </c>
      <c r="K21" s="28" t="str">
        <f t="shared" si="1"/>
        <v>Gia</v>
      </c>
      <c r="L21" s="28" t="str">
        <f t="shared" si="2"/>
        <v>on</v>
      </c>
      <c r="M21" s="28" t="str">
        <f t="shared" si="3"/>
        <v>Giaon</v>
      </c>
      <c r="N21" s="28" t="str">
        <f t="shared" si="4"/>
        <v>ian</v>
      </c>
      <c r="O21" s="28" t="e">
        <f t="shared" si="5"/>
        <v>#VALUE!</v>
      </c>
      <c r="P21" s="28" t="str">
        <f t="shared" si="6"/>
        <v>Nem az</v>
      </c>
      <c r="Q21" s="28" t="str">
        <f t="shared" si="7"/>
        <v>GS</v>
      </c>
    </row>
    <row r="22" spans="1:17" x14ac:dyDescent="0.55000000000000004">
      <c r="A22" s="15" t="s">
        <v>62</v>
      </c>
      <c r="K22" s="28" t="str">
        <f t="shared" si="1"/>
        <v>Gob</v>
      </c>
      <c r="L22" s="28" t="str">
        <f t="shared" si="2"/>
        <v>er</v>
      </c>
      <c r="M22" s="28" t="str">
        <f t="shared" si="3"/>
        <v>Gober</v>
      </c>
      <c r="N22" s="28" t="str">
        <f t="shared" si="4"/>
        <v>obl</v>
      </c>
      <c r="O22" s="28" t="e">
        <f t="shared" si="5"/>
        <v>#VALUE!</v>
      </c>
      <c r="P22" s="28" t="str">
        <f t="shared" si="6"/>
        <v>Nem az</v>
      </c>
      <c r="Q22" s="28" t="str">
        <f t="shared" si="7"/>
        <v>GD</v>
      </c>
    </row>
    <row r="23" spans="1:17" x14ac:dyDescent="0.55000000000000004">
      <c r="A23" s="15" t="s">
        <v>63</v>
      </c>
      <c r="K23" s="28" t="str">
        <f t="shared" si="1"/>
        <v>Gob</v>
      </c>
      <c r="L23" s="28" t="str">
        <f t="shared" si="2"/>
        <v>ns</v>
      </c>
      <c r="M23" s="28" t="str">
        <f t="shared" si="3"/>
        <v>Gobns</v>
      </c>
      <c r="N23" s="28" t="str">
        <f t="shared" si="4"/>
        <v>obl</v>
      </c>
      <c r="O23" s="28" t="e">
        <f t="shared" si="5"/>
        <v>#VALUE!</v>
      </c>
      <c r="P23" s="28" t="str">
        <f t="shared" si="6"/>
        <v>Nem az</v>
      </c>
      <c r="Q23" s="28" t="str">
        <f t="shared" si="7"/>
        <v>G</v>
      </c>
    </row>
    <row r="24" spans="1:17" x14ac:dyDescent="0.55000000000000004">
      <c r="A24" s="15" t="s">
        <v>64</v>
      </c>
      <c r="K24" s="28" t="str">
        <f t="shared" si="1"/>
        <v>Gol</v>
      </c>
      <c r="L24" s="28" t="str">
        <f t="shared" si="2"/>
        <v>em</v>
      </c>
      <c r="M24" s="28" t="str">
        <f t="shared" si="3"/>
        <v>Golem</v>
      </c>
      <c r="N24" s="28" t="str">
        <f t="shared" si="4"/>
        <v>ole</v>
      </c>
      <c r="O24" s="28" t="e">
        <f t="shared" si="5"/>
        <v>#VALUE!</v>
      </c>
      <c r="P24" s="28" t="str">
        <f t="shared" si="6"/>
        <v>Nem az</v>
      </c>
      <c r="Q24" s="28" t="str">
        <f t="shared" si="7"/>
        <v>G</v>
      </c>
    </row>
    <row r="25" spans="1:17" x14ac:dyDescent="0.55000000000000004">
      <c r="A25" s="15" t="s">
        <v>65</v>
      </c>
      <c r="K25" s="28" t="str">
        <f t="shared" si="1"/>
        <v>Hog</v>
      </c>
      <c r="L25" s="28" t="str">
        <f t="shared" si="2"/>
        <v>er</v>
      </c>
      <c r="M25" s="28" t="str">
        <f t="shared" si="3"/>
        <v>Hoger</v>
      </c>
      <c r="N25" s="28" t="str">
        <f t="shared" si="4"/>
        <v xml:space="preserve">og </v>
      </c>
      <c r="O25" s="28" t="e">
        <f t="shared" si="5"/>
        <v>#VALUE!</v>
      </c>
      <c r="P25" s="28" t="str">
        <f t="shared" si="6"/>
        <v>Nem az</v>
      </c>
      <c r="Q25" s="28" t="str">
        <f t="shared" si="7"/>
        <v>HR</v>
      </c>
    </row>
    <row r="26" spans="1:17" x14ac:dyDescent="0.55000000000000004">
      <c r="A26" s="15" t="s">
        <v>66</v>
      </c>
      <c r="K26" s="28" t="str">
        <f t="shared" si="1"/>
        <v>Hea</v>
      </c>
      <c r="L26" s="28" t="str">
        <f t="shared" si="2"/>
        <v>it</v>
      </c>
      <c r="M26" s="28" t="str">
        <f t="shared" si="3"/>
        <v>Heait</v>
      </c>
      <c r="N26" s="28" t="str">
        <f t="shared" si="4"/>
        <v>eal</v>
      </c>
      <c r="O26" s="28">
        <f t="shared" si="5"/>
        <v>6</v>
      </c>
      <c r="P26" s="28" t="str">
        <f t="shared" si="6"/>
        <v>Spirit</v>
      </c>
      <c r="Q26" s="28" t="str">
        <f t="shared" si="7"/>
        <v>HS</v>
      </c>
    </row>
    <row r="27" spans="1:17" x14ac:dyDescent="0.55000000000000004">
      <c r="A27" s="15" t="s">
        <v>67</v>
      </c>
      <c r="K27" s="28" t="str">
        <f t="shared" si="1"/>
        <v>Ice</v>
      </c>
      <c r="L27" s="28" t="str">
        <f t="shared" si="2"/>
        <v>em</v>
      </c>
      <c r="M27" s="28" t="str">
        <f t="shared" si="3"/>
        <v>Iceem</v>
      </c>
      <c r="N27" s="28" t="str">
        <f t="shared" si="4"/>
        <v xml:space="preserve">ce </v>
      </c>
      <c r="O27" s="28" t="e">
        <f t="shared" si="5"/>
        <v>#VALUE!</v>
      </c>
      <c r="P27" s="28" t="str">
        <f t="shared" si="6"/>
        <v>Nem az</v>
      </c>
      <c r="Q27" s="28" t="str">
        <f t="shared" si="7"/>
        <v>IG</v>
      </c>
    </row>
    <row r="28" spans="1:17" x14ac:dyDescent="0.55000000000000004">
      <c r="A28" s="15" t="s">
        <v>68</v>
      </c>
      <c r="K28" s="28" t="str">
        <f t="shared" si="1"/>
        <v>Ice</v>
      </c>
      <c r="L28" s="28" t="str">
        <f t="shared" si="2"/>
        <v>it</v>
      </c>
      <c r="M28" s="28" t="str">
        <f t="shared" si="3"/>
        <v>Iceit</v>
      </c>
      <c r="N28" s="28" t="str">
        <f t="shared" si="4"/>
        <v xml:space="preserve">ce </v>
      </c>
      <c r="O28" s="28">
        <f t="shared" si="5"/>
        <v>5</v>
      </c>
      <c r="P28" s="28" t="str">
        <f t="shared" si="6"/>
        <v>Spirit</v>
      </c>
      <c r="Q28" s="28" t="str">
        <f t="shared" si="7"/>
        <v>IS</v>
      </c>
    </row>
    <row r="29" spans="1:17" x14ac:dyDescent="0.55000000000000004">
      <c r="A29" s="15" t="s">
        <v>69</v>
      </c>
      <c r="K29" s="28" t="str">
        <f t="shared" si="1"/>
        <v>Ice</v>
      </c>
      <c r="L29" s="28" t="str">
        <f t="shared" si="2"/>
        <v>rd</v>
      </c>
      <c r="M29" s="28" t="str">
        <f t="shared" si="3"/>
        <v>Icerd</v>
      </c>
      <c r="N29" s="28" t="str">
        <f t="shared" si="4"/>
        <v xml:space="preserve">ce </v>
      </c>
      <c r="O29" s="28" t="e">
        <f t="shared" si="5"/>
        <v>#VALUE!</v>
      </c>
      <c r="P29" s="28" t="str">
        <f t="shared" si="6"/>
        <v>Nem az</v>
      </c>
      <c r="Q29" s="28" t="str">
        <f t="shared" si="7"/>
        <v>IW</v>
      </c>
    </row>
    <row r="30" spans="1:17" x14ac:dyDescent="0.55000000000000004">
      <c r="A30" s="15" t="s">
        <v>70</v>
      </c>
      <c r="K30" s="28" t="str">
        <f t="shared" si="1"/>
        <v>Kni</v>
      </c>
      <c r="L30" s="28" t="str">
        <f t="shared" si="2"/>
        <v>ht</v>
      </c>
      <c r="M30" s="28" t="str">
        <f t="shared" si="3"/>
        <v>Kniht</v>
      </c>
      <c r="N30" s="28" t="str">
        <f t="shared" si="4"/>
        <v>nig</v>
      </c>
      <c r="O30" s="28" t="e">
        <f t="shared" si="5"/>
        <v>#VALUE!</v>
      </c>
      <c r="P30" s="28" t="str">
        <f t="shared" si="6"/>
        <v>Nem az</v>
      </c>
      <c r="Q30" s="28" t="str">
        <f t="shared" si="7"/>
        <v>K</v>
      </c>
    </row>
    <row r="31" spans="1:17" x14ac:dyDescent="0.55000000000000004">
      <c r="A31" s="15" t="s">
        <v>71</v>
      </c>
      <c r="K31" s="28" t="str">
        <f t="shared" si="1"/>
        <v>Lav</v>
      </c>
      <c r="L31" s="28" t="str">
        <f t="shared" si="2"/>
        <v>nd</v>
      </c>
      <c r="M31" s="28" t="str">
        <f t="shared" si="3"/>
        <v>Lavnd</v>
      </c>
      <c r="N31" s="28" t="str">
        <f t="shared" si="4"/>
        <v>ava</v>
      </c>
      <c r="O31" s="28" t="e">
        <f t="shared" si="5"/>
        <v>#VALUE!</v>
      </c>
      <c r="P31" s="28" t="str">
        <f t="shared" si="6"/>
        <v>Nem az</v>
      </c>
      <c r="Q31" s="28" t="str">
        <f t="shared" si="7"/>
        <v>LH</v>
      </c>
    </row>
    <row r="32" spans="1:17" x14ac:dyDescent="0.55000000000000004">
      <c r="A32" s="15" t="s">
        <v>72</v>
      </c>
      <c r="K32" s="28" t="str">
        <f t="shared" si="1"/>
        <v>Lum</v>
      </c>
      <c r="L32" s="28" t="str">
        <f t="shared" si="2"/>
        <v>ck</v>
      </c>
      <c r="M32" s="28" t="str">
        <f t="shared" si="3"/>
        <v>Lumck</v>
      </c>
      <c r="N32" s="28" t="str">
        <f t="shared" si="4"/>
        <v>umb</v>
      </c>
      <c r="O32" s="28" t="e">
        <f t="shared" si="5"/>
        <v>#VALUE!</v>
      </c>
      <c r="P32" s="28" t="str">
        <f t="shared" si="6"/>
        <v>Nem az</v>
      </c>
      <c r="Q32" s="28" t="str">
        <f t="shared" si="7"/>
        <v>L</v>
      </c>
    </row>
    <row r="33" spans="1:17" x14ac:dyDescent="0.55000000000000004">
      <c r="A33" s="15" t="s">
        <v>73</v>
      </c>
      <c r="K33" s="28" t="str">
        <f t="shared" si="1"/>
        <v>Mag</v>
      </c>
      <c r="L33" s="28" t="str">
        <f t="shared" si="2"/>
        <v>er</v>
      </c>
      <c r="M33" s="28" t="str">
        <f t="shared" si="3"/>
        <v>Mager</v>
      </c>
      <c r="N33" s="28" t="str">
        <f t="shared" si="4"/>
        <v>agi</v>
      </c>
      <c r="O33" s="28" t="e">
        <f t="shared" si="5"/>
        <v>#VALUE!</v>
      </c>
      <c r="P33" s="28" t="str">
        <f t="shared" si="6"/>
        <v>Nem az</v>
      </c>
      <c r="Q33" s="28" t="str">
        <f t="shared" si="7"/>
        <v>MA</v>
      </c>
    </row>
    <row r="34" spans="1:17" x14ac:dyDescent="0.55000000000000004">
      <c r="A34" s="15" t="s">
        <v>74</v>
      </c>
      <c r="K34" s="28" t="str">
        <f t="shared" si="1"/>
        <v>Meg</v>
      </c>
      <c r="L34" s="28" t="str">
        <f t="shared" si="2"/>
        <v>ht</v>
      </c>
      <c r="M34" s="28" t="str">
        <f t="shared" si="3"/>
        <v>Meght</v>
      </c>
      <c r="N34" s="28" t="str">
        <f t="shared" si="4"/>
        <v>ega</v>
      </c>
      <c r="O34" s="28" t="e">
        <f t="shared" si="5"/>
        <v>#VALUE!</v>
      </c>
      <c r="P34" s="28" t="str">
        <f t="shared" si="6"/>
        <v>Nem az</v>
      </c>
      <c r="Q34" s="28" t="str">
        <f t="shared" si="7"/>
        <v>MK</v>
      </c>
    </row>
    <row r="35" spans="1:17" x14ac:dyDescent="0.55000000000000004">
      <c r="A35" s="15" t="s">
        <v>75</v>
      </c>
      <c r="K35" s="28" t="str">
        <f t="shared" si="1"/>
        <v>Meg</v>
      </c>
      <c r="L35" s="28" t="str">
        <f t="shared" si="2"/>
        <v>on</v>
      </c>
      <c r="M35" s="28" t="str">
        <f t="shared" si="3"/>
        <v>Megon</v>
      </c>
      <c r="N35" s="28" t="str">
        <f t="shared" si="4"/>
        <v>ega</v>
      </c>
      <c r="O35" s="28" t="e">
        <f t="shared" si="5"/>
        <v>#VALUE!</v>
      </c>
      <c r="P35" s="28" t="str">
        <f t="shared" si="6"/>
        <v>Nem az</v>
      </c>
      <c r="Q35" s="28" t="str">
        <f t="shared" si="7"/>
        <v>MM</v>
      </c>
    </row>
    <row r="36" spans="1:17" x14ac:dyDescent="0.55000000000000004">
      <c r="A36" s="15" t="s">
        <v>76</v>
      </c>
      <c r="K36" s="28" t="str">
        <f t="shared" si="1"/>
        <v>Min</v>
      </c>
      <c r="L36" s="28" t="str">
        <f t="shared" si="2"/>
        <v>er</v>
      </c>
      <c r="M36" s="28" t="str">
        <f t="shared" si="3"/>
        <v>Miner</v>
      </c>
      <c r="N36" s="28" t="str">
        <f t="shared" si="4"/>
        <v>ine</v>
      </c>
      <c r="O36" s="28" t="e">
        <f t="shared" si="5"/>
        <v>#VALUE!</v>
      </c>
      <c r="P36" s="28" t="str">
        <f t="shared" si="6"/>
        <v>Nem az</v>
      </c>
      <c r="Q36" s="28" t="str">
        <f t="shared" si="7"/>
        <v>M</v>
      </c>
    </row>
    <row r="37" spans="1:17" x14ac:dyDescent="0.55000000000000004">
      <c r="A37" s="15" t="s">
        <v>77</v>
      </c>
      <c r="K37" s="28" t="str">
        <f t="shared" si="1"/>
        <v>Min</v>
      </c>
      <c r="L37" s="28" t="str">
        <f t="shared" si="2"/>
        <v>A.</v>
      </c>
      <c r="M37" s="28" t="str">
        <f t="shared" si="3"/>
        <v>MinA.</v>
      </c>
      <c r="N37" s="28" t="str">
        <f t="shared" si="4"/>
        <v>ini</v>
      </c>
      <c r="O37" s="28" t="e">
        <f t="shared" si="5"/>
        <v>#VALUE!</v>
      </c>
      <c r="P37" s="28" t="str">
        <f t="shared" si="6"/>
        <v>Nem az</v>
      </c>
      <c r="Q37" s="28" t="str">
        <f t="shared" si="7"/>
        <v>MP</v>
      </c>
    </row>
    <row r="38" spans="1:17" x14ac:dyDescent="0.55000000000000004">
      <c r="A38" s="15" t="s">
        <v>78</v>
      </c>
      <c r="K38" s="28" t="str">
        <f t="shared" si="1"/>
        <v>Min</v>
      </c>
      <c r="L38" s="28" t="str">
        <f t="shared" si="2"/>
        <v>de</v>
      </c>
      <c r="M38" s="28" t="str">
        <f t="shared" si="3"/>
        <v>Minde</v>
      </c>
      <c r="N38" s="28" t="str">
        <f t="shared" si="4"/>
        <v>ini</v>
      </c>
      <c r="O38" s="28" t="e">
        <f t="shared" si="5"/>
        <v>#VALUE!</v>
      </c>
      <c r="P38" s="28" t="str">
        <f t="shared" si="6"/>
        <v>Nem az</v>
      </c>
      <c r="Q38" s="28" t="str">
        <f t="shared" si="7"/>
        <v>MH</v>
      </c>
    </row>
    <row r="39" spans="1:17" x14ac:dyDescent="0.55000000000000004">
      <c r="A39" s="15" t="s">
        <v>79</v>
      </c>
      <c r="K39" s="28" t="str">
        <f t="shared" si="1"/>
        <v>Min</v>
      </c>
      <c r="L39" s="28" t="str">
        <f t="shared" si="2"/>
        <v>ns</v>
      </c>
      <c r="M39" s="28" t="str">
        <f t="shared" si="3"/>
        <v>Minns</v>
      </c>
      <c r="N39" s="28" t="str">
        <f t="shared" si="4"/>
        <v>ini</v>
      </c>
      <c r="O39" s="28" t="e">
        <f t="shared" si="5"/>
        <v>#VALUE!</v>
      </c>
      <c r="P39" s="28" t="str">
        <f t="shared" si="6"/>
        <v>Nem az</v>
      </c>
      <c r="Q39" s="28" t="str">
        <f t="shared" si="7"/>
        <v>M</v>
      </c>
    </row>
    <row r="40" spans="1:17" x14ac:dyDescent="0.55000000000000004">
      <c r="A40" s="15" t="s">
        <v>80</v>
      </c>
      <c r="K40" s="28" t="str">
        <f t="shared" si="1"/>
        <v>Mot</v>
      </c>
      <c r="L40" s="28" t="str">
        <f t="shared" si="2"/>
        <v>ch</v>
      </c>
      <c r="M40" s="28" t="str">
        <f t="shared" si="3"/>
        <v>Motch</v>
      </c>
      <c r="N40" s="28" t="str">
        <f t="shared" si="4"/>
        <v>oth</v>
      </c>
      <c r="O40" s="28" t="e">
        <f t="shared" si="5"/>
        <v>#VALUE!</v>
      </c>
      <c r="P40" s="28" t="str">
        <f t="shared" si="6"/>
        <v>Nem az</v>
      </c>
      <c r="Q40" s="28" t="str">
        <f t="shared" si="7"/>
        <v>MW</v>
      </c>
    </row>
    <row r="41" spans="1:17" x14ac:dyDescent="0.55000000000000004">
      <c r="A41" s="15" t="s">
        <v>81</v>
      </c>
      <c r="K41" s="28" t="str">
        <f t="shared" si="1"/>
        <v>Mus</v>
      </c>
      <c r="L41" s="28" t="str">
        <f t="shared" si="2"/>
        <v>er</v>
      </c>
      <c r="M41" s="28" t="str">
        <f t="shared" si="3"/>
        <v>Muser</v>
      </c>
      <c r="N41" s="28" t="str">
        <f t="shared" si="4"/>
        <v>usk</v>
      </c>
      <c r="O41" s="28" t="e">
        <f t="shared" si="5"/>
        <v>#VALUE!</v>
      </c>
      <c r="P41" s="28" t="str">
        <f t="shared" si="6"/>
        <v>Nem az</v>
      </c>
      <c r="Q41" s="28" t="str">
        <f t="shared" si="7"/>
        <v>M</v>
      </c>
    </row>
    <row r="42" spans="1:17" x14ac:dyDescent="0.55000000000000004">
      <c r="A42" s="15" t="s">
        <v>82</v>
      </c>
      <c r="K42" s="28" t="str">
        <f t="shared" si="1"/>
        <v>Nig</v>
      </c>
      <c r="L42" s="28" t="str">
        <f t="shared" si="2"/>
        <v>ch</v>
      </c>
      <c r="M42" s="28" t="str">
        <f t="shared" si="3"/>
        <v>Nigch</v>
      </c>
      <c r="N42" s="28" t="str">
        <f t="shared" si="4"/>
        <v>igh</v>
      </c>
      <c r="O42" s="28" t="e">
        <f t="shared" si="5"/>
        <v>#VALUE!</v>
      </c>
      <c r="P42" s="28" t="str">
        <f t="shared" si="6"/>
        <v>Nem az</v>
      </c>
      <c r="Q42" s="28" t="str">
        <f t="shared" si="7"/>
        <v>NW</v>
      </c>
    </row>
    <row r="43" spans="1:17" x14ac:dyDescent="0.55000000000000004">
      <c r="A43" s="15" t="s">
        <v>83</v>
      </c>
      <c r="K43" s="28" t="str">
        <f t="shared" si="1"/>
        <v>P.E</v>
      </c>
      <c r="L43" s="28" t="str">
        <f t="shared" si="2"/>
        <v>A.</v>
      </c>
      <c r="M43" s="28" t="str">
        <f t="shared" si="3"/>
        <v>P.EA.</v>
      </c>
      <c r="N43" s="28" t="str">
        <f t="shared" si="4"/>
        <v>.E.</v>
      </c>
      <c r="O43" s="28" t="e">
        <f t="shared" si="5"/>
        <v>#VALUE!</v>
      </c>
      <c r="P43" s="28" t="str">
        <f t="shared" si="6"/>
        <v>Nem az</v>
      </c>
      <c r="Q43" s="28" t="str">
        <f t="shared" si="7"/>
        <v>P</v>
      </c>
    </row>
    <row r="44" spans="1:17" x14ac:dyDescent="0.55000000000000004">
      <c r="A44" s="15" t="s">
        <v>84</v>
      </c>
      <c r="K44" s="28" t="str">
        <f t="shared" si="1"/>
        <v>Pho</v>
      </c>
      <c r="L44" s="28" t="str">
        <f t="shared" si="2"/>
        <v>ix</v>
      </c>
      <c r="M44" s="28" t="str">
        <f t="shared" si="3"/>
        <v>Phoix</v>
      </c>
      <c r="N44" s="28" t="str">
        <f t="shared" si="4"/>
        <v>hoe</v>
      </c>
      <c r="O44" s="28" t="e">
        <f t="shared" si="5"/>
        <v>#VALUE!</v>
      </c>
      <c r="P44" s="28" t="str">
        <f t="shared" si="6"/>
        <v>Nem az</v>
      </c>
      <c r="Q44" s="28" t="str">
        <f t="shared" si="7"/>
        <v>P</v>
      </c>
    </row>
    <row r="45" spans="1:17" x14ac:dyDescent="0.55000000000000004">
      <c r="A45" s="15" t="s">
        <v>85</v>
      </c>
      <c r="K45" s="28" t="str">
        <f t="shared" si="1"/>
        <v>Pri</v>
      </c>
      <c r="L45" s="28" t="str">
        <f t="shared" si="2"/>
        <v>ce</v>
      </c>
      <c r="M45" s="28" t="str">
        <f t="shared" si="3"/>
        <v>Price</v>
      </c>
      <c r="N45" s="28" t="str">
        <f t="shared" si="4"/>
        <v>rin</v>
      </c>
      <c r="O45" s="28" t="e">
        <f t="shared" si="5"/>
        <v>#VALUE!</v>
      </c>
      <c r="P45" s="28" t="str">
        <f t="shared" si="6"/>
        <v>Nem az</v>
      </c>
      <c r="Q45" s="28" t="str">
        <f t="shared" si="7"/>
        <v>P</v>
      </c>
    </row>
    <row r="46" spans="1:17" x14ac:dyDescent="0.55000000000000004">
      <c r="A46" s="15" t="s">
        <v>86</v>
      </c>
      <c r="K46" s="28" t="str">
        <f t="shared" si="1"/>
        <v>Pri</v>
      </c>
      <c r="L46" s="28" t="str">
        <f t="shared" si="2"/>
        <v>ss</v>
      </c>
      <c r="M46" s="28" t="str">
        <f t="shared" si="3"/>
        <v>Priss</v>
      </c>
      <c r="N46" s="28" t="str">
        <f t="shared" si="4"/>
        <v>rin</v>
      </c>
      <c r="O46" s="28" t="e">
        <f t="shared" si="5"/>
        <v>#VALUE!</v>
      </c>
      <c r="P46" s="28" t="str">
        <f t="shared" si="6"/>
        <v>Nem az</v>
      </c>
      <c r="Q46" s="28" t="str">
        <f t="shared" si="7"/>
        <v>P</v>
      </c>
    </row>
    <row r="47" spans="1:17" x14ac:dyDescent="0.55000000000000004">
      <c r="A47" s="15" t="s">
        <v>87</v>
      </c>
      <c r="K47" s="28" t="str">
        <f t="shared" si="1"/>
        <v>Roy</v>
      </c>
      <c r="L47" s="28" t="str">
        <f t="shared" si="2"/>
        <v>nt</v>
      </c>
      <c r="M47" s="28" t="str">
        <f t="shared" si="3"/>
        <v>Roynt</v>
      </c>
      <c r="N47" s="28" t="str">
        <f t="shared" si="4"/>
        <v>oya</v>
      </c>
      <c r="O47" s="28" t="e">
        <f t="shared" si="5"/>
        <v>#VALUE!</v>
      </c>
      <c r="P47" s="28" t="str">
        <f t="shared" si="6"/>
        <v>Nem az</v>
      </c>
      <c r="Q47" s="28" t="str">
        <f t="shared" si="7"/>
        <v>RG</v>
      </c>
    </row>
    <row r="48" spans="1:17" x14ac:dyDescent="0.55000000000000004">
      <c r="A48" s="15" t="s">
        <v>88</v>
      </c>
      <c r="K48" s="28" t="str">
        <f t="shared" si="1"/>
        <v>Roy</v>
      </c>
      <c r="L48" s="28" t="str">
        <f t="shared" si="2"/>
        <v>gs</v>
      </c>
      <c r="M48" s="28" t="str">
        <f t="shared" si="3"/>
        <v>Roygs</v>
      </c>
      <c r="N48" s="28" t="str">
        <f t="shared" si="4"/>
        <v>oya</v>
      </c>
      <c r="O48" s="28" t="e">
        <f t="shared" si="5"/>
        <v>#VALUE!</v>
      </c>
      <c r="P48" s="28" t="str">
        <f t="shared" si="6"/>
        <v>Nem az</v>
      </c>
      <c r="Q48" s="28" t="str">
        <f t="shared" si="7"/>
        <v>RH</v>
      </c>
    </row>
    <row r="49" spans="1:17" x14ac:dyDescent="0.55000000000000004">
      <c r="A49" s="15" t="s">
        <v>89</v>
      </c>
      <c r="K49" s="28" t="str">
        <f t="shared" si="1"/>
        <v>Run</v>
      </c>
      <c r="L49" s="28" t="str">
        <f t="shared" si="2"/>
        <v>nt</v>
      </c>
      <c r="M49" s="28" t="str">
        <f t="shared" si="3"/>
        <v>Runnt</v>
      </c>
      <c r="N49" s="28" t="str">
        <f t="shared" si="4"/>
        <v>une</v>
      </c>
      <c r="O49" s="28" t="e">
        <f t="shared" si="5"/>
        <v>#VALUE!</v>
      </c>
      <c r="P49" s="28" t="str">
        <f t="shared" si="6"/>
        <v>Nem az</v>
      </c>
      <c r="Q49" s="28" t="str">
        <f t="shared" si="7"/>
        <v>RG</v>
      </c>
    </row>
    <row r="50" spans="1:17" x14ac:dyDescent="0.55000000000000004">
      <c r="A50" s="15" t="s">
        <v>90</v>
      </c>
      <c r="K50" s="28" t="str">
        <f t="shared" si="1"/>
        <v>Ske</v>
      </c>
      <c r="L50" s="28" t="str">
        <f t="shared" si="2"/>
        <v>my</v>
      </c>
      <c r="M50" s="28" t="str">
        <f t="shared" si="3"/>
        <v>Skemy</v>
      </c>
      <c r="N50" s="28" t="str">
        <f t="shared" si="4"/>
        <v>kel</v>
      </c>
      <c r="O50" s="28" t="e">
        <f t="shared" si="5"/>
        <v>#VALUE!</v>
      </c>
      <c r="P50" s="28" t="str">
        <f t="shared" si="6"/>
        <v>Nem az</v>
      </c>
      <c r="Q50" s="28" t="str">
        <f t="shared" si="7"/>
        <v>SA</v>
      </c>
    </row>
    <row r="51" spans="1:17" x14ac:dyDescent="0.55000000000000004">
      <c r="A51" s="15" t="s">
        <v>91</v>
      </c>
      <c r="K51" s="28" t="str">
        <f t="shared" si="1"/>
        <v>Ske</v>
      </c>
      <c r="L51" s="28" t="str">
        <f t="shared" si="2"/>
        <v>ns</v>
      </c>
      <c r="M51" s="28" t="str">
        <f t="shared" si="3"/>
        <v>Skens</v>
      </c>
      <c r="N51" s="28" t="str">
        <f t="shared" si="4"/>
        <v>kel</v>
      </c>
      <c r="O51" s="28" t="e">
        <f t="shared" si="5"/>
        <v>#VALUE!</v>
      </c>
      <c r="P51" s="28" t="str">
        <f t="shared" si="6"/>
        <v>Nem az</v>
      </c>
      <c r="Q51" s="28" t="str">
        <f t="shared" si="7"/>
        <v>SD</v>
      </c>
    </row>
    <row r="52" spans="1:17" x14ac:dyDescent="0.55000000000000004">
      <c r="A52" s="15" t="s">
        <v>92</v>
      </c>
      <c r="K52" s="28" t="str">
        <f t="shared" si="1"/>
        <v>Ske</v>
      </c>
      <c r="L52" s="28" t="str">
        <f t="shared" si="2"/>
        <v>ns</v>
      </c>
      <c r="M52" s="28" t="str">
        <f t="shared" si="3"/>
        <v>Skens</v>
      </c>
      <c r="N52" s="28" t="str">
        <f t="shared" si="4"/>
        <v>kel</v>
      </c>
      <c r="O52" s="28" t="e">
        <f t="shared" si="5"/>
        <v>#VALUE!</v>
      </c>
      <c r="P52" s="28" t="str">
        <f t="shared" si="6"/>
        <v>Nem az</v>
      </c>
      <c r="Q52" s="28" t="str">
        <f t="shared" si="7"/>
        <v>S</v>
      </c>
    </row>
    <row r="53" spans="1:17" x14ac:dyDescent="0.55000000000000004">
      <c r="A53" s="15" t="s">
        <v>93</v>
      </c>
      <c r="K53" s="28" t="str">
        <f t="shared" si="1"/>
        <v>Spa</v>
      </c>
      <c r="L53" s="28" t="str">
        <f t="shared" si="2"/>
        <v>ky</v>
      </c>
      <c r="M53" s="28" t="str">
        <f t="shared" si="3"/>
        <v>Spaky</v>
      </c>
      <c r="N53" s="28" t="str">
        <f t="shared" si="4"/>
        <v>par</v>
      </c>
      <c r="O53" s="28" t="e">
        <f t="shared" si="5"/>
        <v>#VALUE!</v>
      </c>
      <c r="P53" s="28" t="str">
        <f t="shared" si="6"/>
        <v>Nem az</v>
      </c>
      <c r="Q53" s="28" t="str">
        <f t="shared" si="7"/>
        <v>S</v>
      </c>
    </row>
    <row r="54" spans="1:17" x14ac:dyDescent="0.55000000000000004">
      <c r="A54" s="15" t="s">
        <v>94</v>
      </c>
      <c r="K54" s="28" t="str">
        <f t="shared" si="1"/>
        <v>Spe</v>
      </c>
      <c r="L54" s="28" t="str">
        <f t="shared" si="2"/>
        <v>ns</v>
      </c>
      <c r="M54" s="28" t="str">
        <f t="shared" si="3"/>
        <v>Spens</v>
      </c>
      <c r="N54" s="28" t="str">
        <f t="shared" si="4"/>
        <v>pea</v>
      </c>
      <c r="O54" s="28" t="e">
        <f t="shared" si="5"/>
        <v>#VALUE!</v>
      </c>
      <c r="P54" s="28" t="str">
        <f t="shared" si="6"/>
        <v>Nem az</v>
      </c>
      <c r="Q54" s="28" t="str">
        <f t="shared" si="7"/>
        <v>SG</v>
      </c>
    </row>
    <row r="55" spans="1:17" x14ac:dyDescent="0.55000000000000004">
      <c r="A55" s="15" t="s">
        <v>95</v>
      </c>
      <c r="K55" s="28" t="str">
        <f t="shared" si="1"/>
        <v>Thr</v>
      </c>
      <c r="L55" s="28" t="str">
        <f t="shared" si="2"/>
        <v>rs</v>
      </c>
      <c r="M55" s="28" t="str">
        <f t="shared" si="3"/>
        <v>Thrrs</v>
      </c>
      <c r="N55" s="28" t="str">
        <f t="shared" si="4"/>
        <v>hre</v>
      </c>
      <c r="O55" s="28" t="e">
        <f t="shared" si="5"/>
        <v>#VALUE!</v>
      </c>
      <c r="P55" s="28" t="str">
        <f t="shared" si="6"/>
        <v>Nem az</v>
      </c>
      <c r="Q55" s="28" t="str">
        <f t="shared" si="7"/>
        <v>TM</v>
      </c>
    </row>
    <row r="56" spans="1:17" x14ac:dyDescent="0.55000000000000004">
      <c r="A56" s="15" t="s">
        <v>96</v>
      </c>
      <c r="K56" s="28" t="str">
        <f t="shared" si="1"/>
        <v>Val</v>
      </c>
      <c r="L56" s="28" t="str">
        <f t="shared" si="2"/>
        <v>ie</v>
      </c>
      <c r="M56" s="28" t="str">
        <f t="shared" si="3"/>
        <v>Valie</v>
      </c>
      <c r="N56" s="28" t="str">
        <f t="shared" si="4"/>
        <v>alk</v>
      </c>
      <c r="O56" s="28" t="e">
        <f t="shared" si="5"/>
        <v>#VALUE!</v>
      </c>
      <c r="P56" s="28" t="str">
        <f t="shared" si="6"/>
        <v>Nem az</v>
      </c>
      <c r="Q56" s="28" t="str">
        <f t="shared" si="7"/>
        <v>V</v>
      </c>
    </row>
    <row r="57" spans="1:17" x14ac:dyDescent="0.55000000000000004">
      <c r="A57" s="15" t="s">
        <v>97</v>
      </c>
      <c r="K57" s="28" t="str">
        <f t="shared" si="1"/>
        <v>Wal</v>
      </c>
      <c r="L57" s="28" t="str">
        <f t="shared" si="2"/>
        <v>rs</v>
      </c>
      <c r="M57" s="28" t="str">
        <f t="shared" si="3"/>
        <v>Walrs</v>
      </c>
      <c r="N57" s="28" t="str">
        <f t="shared" si="4"/>
        <v>all</v>
      </c>
      <c r="O57" s="28" t="e">
        <f t="shared" si="5"/>
        <v>#VALUE!</v>
      </c>
      <c r="P57" s="28" t="str">
        <f t="shared" si="6"/>
        <v>Nem az</v>
      </c>
      <c r="Q57" s="28" t="str">
        <f t="shared" si="7"/>
        <v>WB</v>
      </c>
    </row>
    <row r="58" spans="1:17" x14ac:dyDescent="0.55000000000000004">
      <c r="A58" s="15" t="s">
        <v>98</v>
      </c>
      <c r="K58" s="28" t="str">
        <f t="shared" si="1"/>
        <v>Wit</v>
      </c>
      <c r="L58" s="28" t="str">
        <f t="shared" si="2"/>
        <v>ch</v>
      </c>
      <c r="M58" s="28" t="str">
        <f t="shared" si="3"/>
        <v>Witch</v>
      </c>
      <c r="N58" s="28" t="str">
        <f t="shared" si="4"/>
        <v>itc</v>
      </c>
      <c r="O58" s="28" t="e">
        <f t="shared" si="5"/>
        <v>#VALUE!</v>
      </c>
      <c r="P58" s="28" t="str">
        <f t="shared" si="6"/>
        <v>Nem az</v>
      </c>
      <c r="Q58" s="28" t="str">
        <f t="shared" si="7"/>
        <v>W</v>
      </c>
    </row>
    <row r="59" spans="1:17" x14ac:dyDescent="0.55000000000000004">
      <c r="A59" s="15" t="s">
        <v>99</v>
      </c>
      <c r="K59" s="28" t="str">
        <f t="shared" si="1"/>
        <v>Wiz</v>
      </c>
      <c r="L59" s="28" t="str">
        <f t="shared" si="2"/>
        <v>rd</v>
      </c>
      <c r="M59" s="28" t="str">
        <f t="shared" si="3"/>
        <v>Wizrd</v>
      </c>
      <c r="N59" s="28" t="str">
        <f t="shared" si="4"/>
        <v>iza</v>
      </c>
      <c r="O59" s="28" t="e">
        <f t="shared" si="5"/>
        <v>#VALUE!</v>
      </c>
      <c r="P59" s="28" t="str">
        <f t="shared" si="6"/>
        <v>Nem az</v>
      </c>
      <c r="Q59" s="28" t="str">
        <f t="shared" si="7"/>
        <v>W</v>
      </c>
    </row>
    <row r="60" spans="1:17" ht="14.7" thickBot="1" x14ac:dyDescent="0.6">
      <c r="A60" s="16" t="s">
        <v>100</v>
      </c>
      <c r="K60" s="28" t="str">
        <f t="shared" si="1"/>
        <v>Zap</v>
      </c>
      <c r="L60" s="28" t="str">
        <f t="shared" si="2"/>
        <v>es</v>
      </c>
      <c r="M60" s="28" t="str">
        <f t="shared" si="3"/>
        <v>Zapes</v>
      </c>
      <c r="N60" s="28" t="str">
        <f t="shared" si="4"/>
        <v>app</v>
      </c>
      <c r="O60" s="28" t="e">
        <f t="shared" si="5"/>
        <v>#VALUE!</v>
      </c>
      <c r="P60" s="28" t="str">
        <f t="shared" si="6"/>
        <v>Nem az</v>
      </c>
      <c r="Q60" s="28" t="str">
        <f t="shared" si="7"/>
        <v>Z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7F8F-E16D-4B16-992C-03EF40A9B9E4}">
  <dimension ref="A1:I60"/>
  <sheetViews>
    <sheetView workbookViewId="0">
      <selection activeCell="G11" sqref="G11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7" max="7" width="50.41796875" customWidth="1"/>
    <col min="9" max="9" width="35.578125" customWidth="1"/>
  </cols>
  <sheetData>
    <row r="1" spans="1:9" ht="15" customHeight="1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G1" s="31" t="s">
        <v>260</v>
      </c>
      <c r="H1" s="22"/>
      <c r="I1" s="66" t="s">
        <v>116</v>
      </c>
    </row>
    <row r="2" spans="1:9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G2" s="3" t="s">
        <v>261</v>
      </c>
      <c r="H2" s="3"/>
      <c r="I2" s="28">
        <f>COUNT($A$2:$A$60)</f>
        <v>0</v>
      </c>
    </row>
    <row r="3" spans="1:9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G3" s="3" t="s">
        <v>262</v>
      </c>
      <c r="H3" s="3"/>
      <c r="I3" s="28">
        <f>COUNTA($A$2:$A$60)</f>
        <v>59</v>
      </c>
    </row>
    <row r="4" spans="1:9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G4" s="3" t="s">
        <v>263</v>
      </c>
      <c r="H4" s="3"/>
      <c r="I4" s="28">
        <f>COUNT($E$2:$E$60)</f>
        <v>58</v>
      </c>
    </row>
    <row r="5" spans="1:9" ht="30.75" customHeight="1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G5" s="91" t="s">
        <v>1093</v>
      </c>
      <c r="H5" s="3"/>
      <c r="I5" s="28" t="str">
        <f>IF(COUNTA($A$2:$A$60)=((COUNT($B$2:$B$60)+COUNT($C$2:$C$60)+COUNT($D$2:$D$60)+COUNT($E$2:$E$60))/4),"MINDEN OK","HIÁNYOS ADAT")</f>
        <v>HIÁNYOS ADAT</v>
      </c>
    </row>
    <row r="6" spans="1:9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G6" s="3" t="s">
        <v>264</v>
      </c>
      <c r="H6" s="3"/>
      <c r="I6" s="28">
        <f>COUNTIF($B$2:$B$60,1)</f>
        <v>4</v>
      </c>
    </row>
    <row r="7" spans="1:9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G7" s="91" t="s">
        <v>265</v>
      </c>
      <c r="H7" s="3"/>
      <c r="I7" s="28">
        <f>COUNTIF($C$2:$C$60,"&gt;3000")</f>
        <v>8</v>
      </c>
    </row>
    <row r="8" spans="1:9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G8" s="3" t="s">
        <v>266</v>
      </c>
      <c r="H8" s="3"/>
      <c r="I8" s="28">
        <f>COUNTIFS($D$2:$D$60,"&gt;100",$D$2:$D$60,"&lt;200")</f>
        <v>24</v>
      </c>
    </row>
    <row r="9" spans="1:9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</row>
    <row r="10" spans="1:9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</row>
    <row r="11" spans="1:9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9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</row>
    <row r="13" spans="1:9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</row>
    <row r="14" spans="1:9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</row>
    <row r="15" spans="1:9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</row>
    <row r="16" spans="1:9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</row>
    <row r="17" spans="1: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</row>
    <row r="18" spans="1: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/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3E0C3-F044-459F-B507-E6AC0D8DF1F6}">
  <dimension ref="A1:J60"/>
  <sheetViews>
    <sheetView workbookViewId="0">
      <selection activeCell="H16" sqref="H16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7" max="7" width="4.68359375" customWidth="1"/>
    <col min="8" max="8" width="51.68359375" customWidth="1"/>
    <col min="10" max="10" width="35.578125" customWidth="1"/>
  </cols>
  <sheetData>
    <row r="1" spans="1:10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260</v>
      </c>
      <c r="I1" s="22"/>
      <c r="J1" s="66" t="s">
        <v>116</v>
      </c>
    </row>
    <row r="2" spans="1:10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3" t="s">
        <v>267</v>
      </c>
      <c r="I2" s="3"/>
      <c r="J2" s="78">
        <f>SUMIF($B$2:$B$60,3,$D$2:$D$60)</f>
        <v>1818</v>
      </c>
    </row>
    <row r="3" spans="1:10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3" t="s">
        <v>268</v>
      </c>
      <c r="I3" s="3"/>
      <c r="J3" s="78">
        <f>SUMIF($B$2:$B$60,"&gt;5",$D$2:$D$60)</f>
        <v>4127</v>
      </c>
    </row>
    <row r="4" spans="1:10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3" t="s">
        <v>269</v>
      </c>
      <c r="I4" s="3"/>
      <c r="J4" s="78">
        <f>SUMIF($B$2:$B$60,1,$C$2:$C$60)+SUMIF($B$2:$B$60,9,$C$2:$C$60)</f>
        <v>1492</v>
      </c>
    </row>
    <row r="5" spans="1:10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3" t="s">
        <v>270</v>
      </c>
      <c r="I5" s="3"/>
      <c r="J5" s="78">
        <f>AVERAGEIF($E$2:$E$60,1,$C$2:$C$60)</f>
        <v>1588.5348837209303</v>
      </c>
    </row>
    <row r="6" spans="1:10" ht="28.8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H6" s="91" t="s">
        <v>1094</v>
      </c>
      <c r="I6" s="3"/>
      <c r="J6" s="78" t="s">
        <v>271</v>
      </c>
    </row>
    <row r="7" spans="1:10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J7" s="86"/>
    </row>
    <row r="8" spans="1:10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J8" s="85"/>
    </row>
    <row r="9" spans="1:10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J9" s="85"/>
    </row>
    <row r="10" spans="1:10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J10" s="85"/>
    </row>
    <row r="11" spans="1:10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10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</row>
    <row r="13" spans="1:10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</row>
    <row r="14" spans="1:10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</row>
    <row r="15" spans="1:10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</row>
    <row r="16" spans="1:10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</row>
    <row r="17" spans="1: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</row>
    <row r="18" spans="1: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/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EC0A-0988-4CA9-8E9B-A177DECD08AE}">
  <dimension ref="A1:K60"/>
  <sheetViews>
    <sheetView workbookViewId="0">
      <selection activeCell="G13" sqref="G13"/>
    </sheetView>
  </sheetViews>
  <sheetFormatPr defaultRowHeight="14.4" x14ac:dyDescent="0.55000000000000004"/>
  <cols>
    <col min="1" max="1" width="17.68359375" bestFit="1" customWidth="1"/>
    <col min="2" max="2" width="10.41796875" style="10" bestFit="1" customWidth="1"/>
    <col min="3" max="3" width="9" style="20" bestFit="1" customWidth="1"/>
    <col min="4" max="4" width="8.83984375" style="20" bestFit="1" customWidth="1"/>
    <col min="6" max="6" width="3.26171875" customWidth="1"/>
    <col min="7" max="7" width="62" customWidth="1"/>
    <col min="8" max="8" width="4.15625" customWidth="1"/>
    <col min="9" max="9" width="10.68359375" style="28" customWidth="1"/>
    <col min="10" max="10" width="9.15625" style="28"/>
    <col min="11" max="11" width="10.41796875" style="28" bestFit="1" customWidth="1"/>
  </cols>
  <sheetData>
    <row r="1" spans="1:11" ht="14.7" thickBot="1" x14ac:dyDescent="0.6">
      <c r="A1" s="11" t="s">
        <v>272</v>
      </c>
      <c r="B1" s="12" t="s">
        <v>235</v>
      </c>
      <c r="C1" s="12" t="s">
        <v>273</v>
      </c>
      <c r="D1" s="12" t="s">
        <v>281</v>
      </c>
      <c r="G1" s="31" t="s">
        <v>283</v>
      </c>
      <c r="I1" s="66" t="s">
        <v>116</v>
      </c>
      <c r="J1" s="96"/>
      <c r="K1" s="96"/>
    </row>
    <row r="2" spans="1:11" ht="28.8" x14ac:dyDescent="0.55000000000000004">
      <c r="A2" s="14" t="s">
        <v>274</v>
      </c>
      <c r="B2" s="87"/>
      <c r="C2" s="88"/>
      <c r="D2" s="89"/>
      <c r="G2" s="91" t="s">
        <v>284</v>
      </c>
      <c r="I2" s="78" t="s">
        <v>288</v>
      </c>
      <c r="J2" s="28">
        <f ca="1">RANDBETWEEN(1,$I$8)</f>
        <v>139</v>
      </c>
      <c r="K2" s="92">
        <f ca="1">$I$6+J2</f>
        <v>45675</v>
      </c>
    </row>
    <row r="3" spans="1:11" x14ac:dyDescent="0.55000000000000004">
      <c r="A3" s="15" t="s">
        <v>275</v>
      </c>
      <c r="B3" s="6"/>
      <c r="C3" s="18"/>
      <c r="D3" s="18"/>
      <c r="G3" s="91" t="s">
        <v>285</v>
      </c>
      <c r="I3" s="78">
        <f ca="1">RANDBETWEEN(1,5)</f>
        <v>5</v>
      </c>
      <c r="J3" s="28">
        <f t="shared" ref="J3:J60" ca="1" si="0">RANDBETWEEN(1,$I$8)</f>
        <v>255</v>
      </c>
      <c r="K3" s="92">
        <f t="shared" ref="K3:K60" ca="1" si="1">$I$6+J3</f>
        <v>45791</v>
      </c>
    </row>
    <row r="4" spans="1:11" ht="28.8" x14ac:dyDescent="0.55000000000000004">
      <c r="A4" s="15" t="s">
        <v>276</v>
      </c>
      <c r="B4" s="6"/>
      <c r="C4" s="18"/>
      <c r="D4" s="18"/>
      <c r="G4" s="91" t="s">
        <v>286</v>
      </c>
      <c r="I4" s="93" t="s">
        <v>289</v>
      </c>
      <c r="J4" s="28">
        <f t="shared" ca="1" si="0"/>
        <v>174</v>
      </c>
      <c r="K4" s="92">
        <f t="shared" ca="1" si="1"/>
        <v>45710</v>
      </c>
    </row>
    <row r="5" spans="1:11" ht="28.8" x14ac:dyDescent="0.55000000000000004">
      <c r="A5" s="15" t="s">
        <v>277</v>
      </c>
      <c r="B5" s="6"/>
      <c r="C5" s="18"/>
      <c r="D5" s="18"/>
      <c r="G5" s="91" t="s">
        <v>287</v>
      </c>
      <c r="I5" s="78" t="s">
        <v>1095</v>
      </c>
      <c r="J5" s="28">
        <f t="shared" ca="1" si="0"/>
        <v>107</v>
      </c>
      <c r="K5" s="92">
        <f t="shared" ca="1" si="1"/>
        <v>45643</v>
      </c>
    </row>
    <row r="6" spans="1:11" x14ac:dyDescent="0.55000000000000004">
      <c r="A6" s="15" t="s">
        <v>278</v>
      </c>
      <c r="B6" s="6"/>
      <c r="C6" s="18"/>
      <c r="D6" s="18"/>
      <c r="I6" s="94">
        <v>45536</v>
      </c>
      <c r="J6" s="28">
        <f t="shared" ca="1" si="0"/>
        <v>137</v>
      </c>
      <c r="K6" s="92">
        <f t="shared" ca="1" si="1"/>
        <v>45673</v>
      </c>
    </row>
    <row r="7" spans="1:11" x14ac:dyDescent="0.55000000000000004">
      <c r="A7" s="15" t="s">
        <v>279</v>
      </c>
      <c r="B7" s="6"/>
      <c r="C7" s="18"/>
      <c r="D7" s="18"/>
      <c r="I7" s="94">
        <v>45818</v>
      </c>
      <c r="J7" s="28">
        <f t="shared" ca="1" si="0"/>
        <v>232</v>
      </c>
      <c r="K7" s="92">
        <f t="shared" ca="1" si="1"/>
        <v>45768</v>
      </c>
    </row>
    <row r="8" spans="1:11" x14ac:dyDescent="0.55000000000000004">
      <c r="A8" s="15" t="s">
        <v>280</v>
      </c>
      <c r="B8" s="6"/>
      <c r="C8" s="18"/>
      <c r="D8" s="18"/>
      <c r="G8" s="90"/>
      <c r="I8" s="95">
        <f>I7-I6</f>
        <v>282</v>
      </c>
      <c r="J8" s="28">
        <f t="shared" ca="1" si="0"/>
        <v>184</v>
      </c>
      <c r="K8" s="92">
        <f t="shared" ca="1" si="1"/>
        <v>45720</v>
      </c>
    </row>
    <row r="9" spans="1:11" x14ac:dyDescent="0.55000000000000004">
      <c r="A9" s="14"/>
      <c r="B9" s="6"/>
      <c r="C9" s="18"/>
      <c r="D9" s="18"/>
      <c r="J9" s="28">
        <f t="shared" ca="1" si="0"/>
        <v>225</v>
      </c>
      <c r="K9" s="92">
        <f t="shared" ca="1" si="1"/>
        <v>45761</v>
      </c>
    </row>
    <row r="10" spans="1:11" x14ac:dyDescent="0.55000000000000004">
      <c r="A10" s="15"/>
      <c r="B10" s="6"/>
      <c r="C10" s="18"/>
      <c r="D10" s="18"/>
      <c r="J10" s="28">
        <f t="shared" ca="1" si="0"/>
        <v>66</v>
      </c>
      <c r="K10" s="92">
        <f t="shared" ca="1" si="1"/>
        <v>45602</v>
      </c>
    </row>
    <row r="11" spans="1:11" x14ac:dyDescent="0.55000000000000004">
      <c r="A11" s="15"/>
      <c r="B11" s="6"/>
      <c r="C11" s="18"/>
      <c r="D11" s="18"/>
      <c r="J11" s="28">
        <f t="shared" ca="1" si="0"/>
        <v>200</v>
      </c>
      <c r="K11" s="92">
        <f t="shared" ca="1" si="1"/>
        <v>45736</v>
      </c>
    </row>
    <row r="12" spans="1:11" x14ac:dyDescent="0.55000000000000004">
      <c r="A12" s="15"/>
      <c r="B12" s="6"/>
      <c r="C12" s="18"/>
      <c r="D12" s="18"/>
      <c r="J12" s="28">
        <f t="shared" ca="1" si="0"/>
        <v>195</v>
      </c>
      <c r="K12" s="92">
        <f t="shared" ca="1" si="1"/>
        <v>45731</v>
      </c>
    </row>
    <row r="13" spans="1:11" x14ac:dyDescent="0.55000000000000004">
      <c r="A13" s="15"/>
      <c r="B13" s="6"/>
      <c r="C13" s="18"/>
      <c r="D13" s="18"/>
      <c r="J13" s="28">
        <f t="shared" ca="1" si="0"/>
        <v>257</v>
      </c>
      <c r="K13" s="92">
        <f t="shared" ca="1" si="1"/>
        <v>45793</v>
      </c>
    </row>
    <row r="14" spans="1:11" x14ac:dyDescent="0.55000000000000004">
      <c r="A14" s="15"/>
      <c r="B14" s="6"/>
      <c r="C14" s="18"/>
      <c r="D14" s="18"/>
      <c r="J14" s="28">
        <f t="shared" ca="1" si="0"/>
        <v>191</v>
      </c>
      <c r="K14" s="92">
        <f t="shared" ca="1" si="1"/>
        <v>45727</v>
      </c>
    </row>
    <row r="15" spans="1:11" x14ac:dyDescent="0.55000000000000004">
      <c r="A15" s="15"/>
      <c r="B15" s="6"/>
      <c r="C15" s="18"/>
      <c r="D15" s="18"/>
      <c r="J15" s="28">
        <f t="shared" ca="1" si="0"/>
        <v>238</v>
      </c>
      <c r="K15" s="92">
        <f t="shared" ca="1" si="1"/>
        <v>45774</v>
      </c>
    </row>
    <row r="16" spans="1:11" x14ac:dyDescent="0.55000000000000004">
      <c r="A16" s="14"/>
      <c r="B16" s="6"/>
      <c r="C16" s="18"/>
      <c r="D16" s="18"/>
      <c r="J16" s="28">
        <f t="shared" ca="1" si="0"/>
        <v>94</v>
      </c>
      <c r="K16" s="92">
        <f t="shared" ca="1" si="1"/>
        <v>45630</v>
      </c>
    </row>
    <row r="17" spans="1:11" x14ac:dyDescent="0.55000000000000004">
      <c r="A17" s="15"/>
      <c r="B17" s="6"/>
      <c r="C17" s="18"/>
      <c r="D17" s="18"/>
      <c r="J17" s="28">
        <f t="shared" ca="1" si="0"/>
        <v>220</v>
      </c>
      <c r="K17" s="92">
        <f t="shared" ca="1" si="1"/>
        <v>45756</v>
      </c>
    </row>
    <row r="18" spans="1:11" x14ac:dyDescent="0.55000000000000004">
      <c r="A18" s="15"/>
      <c r="B18" s="6"/>
      <c r="C18" s="18"/>
      <c r="D18" s="18"/>
      <c r="J18" s="28">
        <f t="shared" ca="1" si="0"/>
        <v>95</v>
      </c>
      <c r="K18" s="92">
        <f t="shared" ca="1" si="1"/>
        <v>45631</v>
      </c>
    </row>
    <row r="19" spans="1:11" x14ac:dyDescent="0.55000000000000004">
      <c r="A19" s="15"/>
      <c r="B19" s="6"/>
      <c r="C19" s="18"/>
      <c r="D19" s="18"/>
      <c r="J19" s="28">
        <f t="shared" ca="1" si="0"/>
        <v>20</v>
      </c>
      <c r="K19" s="92">
        <f t="shared" ca="1" si="1"/>
        <v>45556</v>
      </c>
    </row>
    <row r="20" spans="1:11" x14ac:dyDescent="0.55000000000000004">
      <c r="A20" s="15"/>
      <c r="B20" s="6"/>
      <c r="C20" s="18"/>
      <c r="D20" s="18"/>
      <c r="J20" s="28">
        <f t="shared" ca="1" si="0"/>
        <v>260</v>
      </c>
      <c r="K20" s="92">
        <f t="shared" ca="1" si="1"/>
        <v>45796</v>
      </c>
    </row>
    <row r="21" spans="1:11" x14ac:dyDescent="0.55000000000000004">
      <c r="A21" s="15"/>
      <c r="B21" s="6"/>
      <c r="C21" s="18"/>
      <c r="D21" s="18"/>
      <c r="J21" s="28">
        <f t="shared" ca="1" si="0"/>
        <v>74</v>
      </c>
      <c r="K21" s="92">
        <f t="shared" ca="1" si="1"/>
        <v>45610</v>
      </c>
    </row>
    <row r="22" spans="1:11" x14ac:dyDescent="0.55000000000000004">
      <c r="A22" s="15"/>
      <c r="B22" s="6"/>
      <c r="C22" s="18"/>
      <c r="D22" s="18"/>
      <c r="J22" s="28">
        <f t="shared" ca="1" si="0"/>
        <v>268</v>
      </c>
      <c r="K22" s="92">
        <f t="shared" ca="1" si="1"/>
        <v>45804</v>
      </c>
    </row>
    <row r="23" spans="1:11" x14ac:dyDescent="0.55000000000000004">
      <c r="A23" s="14"/>
      <c r="B23" s="6"/>
      <c r="C23" s="18"/>
      <c r="D23" s="18"/>
      <c r="J23" s="28">
        <f t="shared" ca="1" si="0"/>
        <v>89</v>
      </c>
      <c r="K23" s="92">
        <f t="shared" ca="1" si="1"/>
        <v>45625</v>
      </c>
    </row>
    <row r="24" spans="1:11" x14ac:dyDescent="0.55000000000000004">
      <c r="A24" s="15"/>
      <c r="B24" s="6"/>
      <c r="C24" s="18"/>
      <c r="D24" s="18"/>
      <c r="J24" s="28">
        <f t="shared" ca="1" si="0"/>
        <v>53</v>
      </c>
      <c r="K24" s="92">
        <f t="shared" ca="1" si="1"/>
        <v>45589</v>
      </c>
    </row>
    <row r="25" spans="1:11" x14ac:dyDescent="0.55000000000000004">
      <c r="A25" s="15"/>
      <c r="B25" s="6"/>
      <c r="C25" s="18"/>
      <c r="D25" s="18"/>
      <c r="J25" s="28">
        <f t="shared" ca="1" si="0"/>
        <v>195</v>
      </c>
      <c r="K25" s="92">
        <f t="shared" ca="1" si="1"/>
        <v>45731</v>
      </c>
    </row>
    <row r="26" spans="1:11" x14ac:dyDescent="0.55000000000000004">
      <c r="A26" s="15"/>
      <c r="B26" s="6"/>
      <c r="C26" s="18"/>
      <c r="D26" s="18"/>
      <c r="J26" s="28">
        <f t="shared" ca="1" si="0"/>
        <v>171</v>
      </c>
      <c r="K26" s="92">
        <f t="shared" ca="1" si="1"/>
        <v>45707</v>
      </c>
    </row>
    <row r="27" spans="1:11" x14ac:dyDescent="0.55000000000000004">
      <c r="A27" s="15"/>
      <c r="B27" s="6"/>
      <c r="C27" s="18"/>
      <c r="D27" s="18"/>
      <c r="J27" s="28">
        <f t="shared" ca="1" si="0"/>
        <v>21</v>
      </c>
      <c r="K27" s="92">
        <f t="shared" ca="1" si="1"/>
        <v>45557</v>
      </c>
    </row>
    <row r="28" spans="1:11" x14ac:dyDescent="0.55000000000000004">
      <c r="A28" s="15"/>
      <c r="B28" s="6"/>
      <c r="C28" s="18"/>
      <c r="D28" s="18"/>
      <c r="J28" s="28">
        <f t="shared" ca="1" si="0"/>
        <v>281</v>
      </c>
      <c r="K28" s="92">
        <f t="shared" ca="1" si="1"/>
        <v>45817</v>
      </c>
    </row>
    <row r="29" spans="1:11" x14ac:dyDescent="0.55000000000000004">
      <c r="A29" s="15"/>
      <c r="B29" s="6"/>
      <c r="C29" s="18"/>
      <c r="D29" s="18"/>
      <c r="J29" s="28">
        <f t="shared" ca="1" si="0"/>
        <v>254</v>
      </c>
      <c r="K29" s="92">
        <f t="shared" ca="1" si="1"/>
        <v>45790</v>
      </c>
    </row>
    <row r="30" spans="1:11" x14ac:dyDescent="0.55000000000000004">
      <c r="A30" s="15"/>
      <c r="B30" s="6"/>
      <c r="C30" s="18"/>
      <c r="D30" s="18"/>
      <c r="J30" s="28">
        <f t="shared" ca="1" si="0"/>
        <v>148</v>
      </c>
      <c r="K30" s="92">
        <f t="shared" ca="1" si="1"/>
        <v>45684</v>
      </c>
    </row>
    <row r="31" spans="1:11" x14ac:dyDescent="0.55000000000000004">
      <c r="A31" s="15"/>
      <c r="B31" s="6"/>
      <c r="C31" s="18"/>
      <c r="D31" s="18"/>
      <c r="J31" s="28">
        <f t="shared" ca="1" si="0"/>
        <v>127</v>
      </c>
      <c r="K31" s="92">
        <f t="shared" ca="1" si="1"/>
        <v>45663</v>
      </c>
    </row>
    <row r="32" spans="1:11" x14ac:dyDescent="0.55000000000000004">
      <c r="A32" s="15"/>
      <c r="B32" s="6"/>
      <c r="C32" s="18"/>
      <c r="D32" s="18"/>
      <c r="J32" s="28">
        <f t="shared" ca="1" si="0"/>
        <v>163</v>
      </c>
      <c r="K32" s="92">
        <f t="shared" ca="1" si="1"/>
        <v>45699</v>
      </c>
    </row>
    <row r="33" spans="1:11" x14ac:dyDescent="0.55000000000000004">
      <c r="A33" s="15"/>
      <c r="B33" s="6"/>
      <c r="C33" s="18"/>
      <c r="D33" s="18"/>
      <c r="J33" s="28">
        <f t="shared" ca="1" si="0"/>
        <v>182</v>
      </c>
      <c r="K33" s="92">
        <f t="shared" ca="1" si="1"/>
        <v>45718</v>
      </c>
    </row>
    <row r="34" spans="1:11" x14ac:dyDescent="0.55000000000000004">
      <c r="A34" s="15"/>
      <c r="B34" s="6"/>
      <c r="C34" s="18"/>
      <c r="D34" s="18"/>
      <c r="J34" s="28">
        <f t="shared" ca="1" si="0"/>
        <v>226</v>
      </c>
      <c r="K34" s="92">
        <f t="shared" ca="1" si="1"/>
        <v>45762</v>
      </c>
    </row>
    <row r="35" spans="1:11" x14ac:dyDescent="0.55000000000000004">
      <c r="A35" s="15"/>
      <c r="B35" s="6"/>
      <c r="C35" s="18"/>
      <c r="D35" s="18"/>
      <c r="J35" s="28">
        <f t="shared" ca="1" si="0"/>
        <v>176</v>
      </c>
      <c r="K35" s="92">
        <f t="shared" ca="1" si="1"/>
        <v>45712</v>
      </c>
    </row>
    <row r="36" spans="1:11" x14ac:dyDescent="0.55000000000000004">
      <c r="A36" s="15"/>
      <c r="B36" s="6"/>
      <c r="C36" s="18"/>
      <c r="D36" s="18"/>
      <c r="J36" s="28">
        <f t="shared" ca="1" si="0"/>
        <v>232</v>
      </c>
      <c r="K36" s="92">
        <f t="shared" ca="1" si="1"/>
        <v>45768</v>
      </c>
    </row>
    <row r="37" spans="1:11" x14ac:dyDescent="0.55000000000000004">
      <c r="A37" s="15"/>
      <c r="B37" s="6"/>
      <c r="C37" s="18"/>
      <c r="D37" s="18"/>
      <c r="J37" s="28">
        <f t="shared" ca="1" si="0"/>
        <v>13</v>
      </c>
      <c r="K37" s="92">
        <f t="shared" ca="1" si="1"/>
        <v>45549</v>
      </c>
    </row>
    <row r="38" spans="1:11" x14ac:dyDescent="0.55000000000000004">
      <c r="A38" s="15"/>
      <c r="B38" s="6"/>
      <c r="C38" s="18"/>
      <c r="D38" s="18"/>
      <c r="J38" s="28">
        <f t="shared" ca="1" si="0"/>
        <v>157</v>
      </c>
      <c r="K38" s="92">
        <f t="shared" ca="1" si="1"/>
        <v>45693</v>
      </c>
    </row>
    <row r="39" spans="1:11" x14ac:dyDescent="0.55000000000000004">
      <c r="A39" s="15"/>
      <c r="B39" s="6"/>
      <c r="C39" s="18"/>
      <c r="D39" s="18"/>
      <c r="J39" s="28">
        <f t="shared" ca="1" si="0"/>
        <v>152</v>
      </c>
      <c r="K39" s="92">
        <f t="shared" ca="1" si="1"/>
        <v>45688</v>
      </c>
    </row>
    <row r="40" spans="1:11" x14ac:dyDescent="0.55000000000000004">
      <c r="A40" s="15"/>
      <c r="B40" s="6"/>
      <c r="C40" s="18"/>
      <c r="D40" s="18"/>
      <c r="J40" s="28">
        <f t="shared" ca="1" si="0"/>
        <v>265</v>
      </c>
      <c r="K40" s="92">
        <f t="shared" ca="1" si="1"/>
        <v>45801</v>
      </c>
    </row>
    <row r="41" spans="1:11" x14ac:dyDescent="0.55000000000000004">
      <c r="A41" s="15"/>
      <c r="B41" s="6"/>
      <c r="C41" s="18"/>
      <c r="D41" s="18"/>
      <c r="J41" s="28">
        <f t="shared" ca="1" si="0"/>
        <v>65</v>
      </c>
      <c r="K41" s="92">
        <f t="shared" ca="1" si="1"/>
        <v>45601</v>
      </c>
    </row>
    <row r="42" spans="1:11" x14ac:dyDescent="0.55000000000000004">
      <c r="A42" s="15"/>
      <c r="B42" s="6"/>
      <c r="C42" s="18"/>
      <c r="D42" s="18"/>
      <c r="J42" s="28">
        <f t="shared" ca="1" si="0"/>
        <v>1</v>
      </c>
      <c r="K42" s="92">
        <f t="shared" ca="1" si="1"/>
        <v>45537</v>
      </c>
    </row>
    <row r="43" spans="1:11" x14ac:dyDescent="0.55000000000000004">
      <c r="A43" s="15"/>
      <c r="B43" s="6"/>
      <c r="C43" s="18"/>
      <c r="D43" s="18"/>
      <c r="J43" s="28">
        <f t="shared" ca="1" si="0"/>
        <v>261</v>
      </c>
      <c r="K43" s="92">
        <f t="shared" ca="1" si="1"/>
        <v>45797</v>
      </c>
    </row>
    <row r="44" spans="1:11" x14ac:dyDescent="0.55000000000000004">
      <c r="A44" s="15"/>
      <c r="B44" s="6"/>
      <c r="C44" s="18"/>
      <c r="D44" s="18"/>
      <c r="J44" s="28">
        <f t="shared" ca="1" si="0"/>
        <v>122</v>
      </c>
      <c r="K44" s="92">
        <f t="shared" ca="1" si="1"/>
        <v>45658</v>
      </c>
    </row>
    <row r="45" spans="1:11" x14ac:dyDescent="0.55000000000000004">
      <c r="A45" s="15"/>
      <c r="B45" s="6"/>
      <c r="C45" s="18"/>
      <c r="D45" s="18"/>
      <c r="J45" s="28">
        <f t="shared" ca="1" si="0"/>
        <v>166</v>
      </c>
      <c r="K45" s="92">
        <f t="shared" ca="1" si="1"/>
        <v>45702</v>
      </c>
    </row>
    <row r="46" spans="1:11" x14ac:dyDescent="0.55000000000000004">
      <c r="A46" s="15"/>
      <c r="B46" s="6"/>
      <c r="C46" s="18"/>
      <c r="D46" s="18"/>
      <c r="J46" s="28">
        <f t="shared" ca="1" si="0"/>
        <v>73</v>
      </c>
      <c r="K46" s="92">
        <f t="shared" ca="1" si="1"/>
        <v>45609</v>
      </c>
    </row>
    <row r="47" spans="1:11" x14ac:dyDescent="0.55000000000000004">
      <c r="A47" s="15"/>
      <c r="B47" s="6"/>
      <c r="C47" s="18"/>
      <c r="D47" s="18"/>
      <c r="J47" s="28">
        <f t="shared" ca="1" si="0"/>
        <v>16</v>
      </c>
      <c r="K47" s="92">
        <f t="shared" ca="1" si="1"/>
        <v>45552</v>
      </c>
    </row>
    <row r="48" spans="1:11" x14ac:dyDescent="0.55000000000000004">
      <c r="A48" s="15"/>
      <c r="B48" s="6"/>
      <c r="C48" s="18"/>
      <c r="D48" s="18"/>
      <c r="J48" s="28">
        <f t="shared" ca="1" si="0"/>
        <v>87</v>
      </c>
      <c r="K48" s="92">
        <f t="shared" ca="1" si="1"/>
        <v>45623</v>
      </c>
    </row>
    <row r="49" spans="1:11" x14ac:dyDescent="0.55000000000000004">
      <c r="A49" s="15"/>
      <c r="B49" s="6"/>
      <c r="C49" s="18"/>
      <c r="D49" s="18"/>
      <c r="J49" s="28">
        <f t="shared" ca="1" si="0"/>
        <v>22</v>
      </c>
      <c r="K49" s="92">
        <f t="shared" ca="1" si="1"/>
        <v>45558</v>
      </c>
    </row>
    <row r="50" spans="1:11" x14ac:dyDescent="0.55000000000000004">
      <c r="A50" s="15"/>
      <c r="B50" s="6"/>
      <c r="C50" s="18"/>
      <c r="D50" s="18"/>
      <c r="J50" s="28">
        <f t="shared" ca="1" si="0"/>
        <v>214</v>
      </c>
      <c r="K50" s="92">
        <f t="shared" ca="1" si="1"/>
        <v>45750</v>
      </c>
    </row>
    <row r="51" spans="1:11" x14ac:dyDescent="0.55000000000000004">
      <c r="A51" s="15"/>
      <c r="B51" s="6"/>
      <c r="C51" s="18"/>
      <c r="D51" s="18"/>
      <c r="J51" s="28">
        <f t="shared" ca="1" si="0"/>
        <v>28</v>
      </c>
      <c r="K51" s="92">
        <f t="shared" ca="1" si="1"/>
        <v>45564</v>
      </c>
    </row>
    <row r="52" spans="1:11" x14ac:dyDescent="0.55000000000000004">
      <c r="A52" s="15"/>
      <c r="B52" s="6"/>
      <c r="C52" s="18"/>
      <c r="D52" s="18"/>
      <c r="J52" s="28">
        <f t="shared" ca="1" si="0"/>
        <v>28</v>
      </c>
      <c r="K52" s="92">
        <f t="shared" ca="1" si="1"/>
        <v>45564</v>
      </c>
    </row>
    <row r="53" spans="1:11" x14ac:dyDescent="0.55000000000000004">
      <c r="A53" s="15"/>
      <c r="B53" s="6"/>
      <c r="C53" s="18"/>
      <c r="D53" s="18"/>
      <c r="J53" s="28">
        <f t="shared" ca="1" si="0"/>
        <v>150</v>
      </c>
      <c r="K53" s="92">
        <f t="shared" ca="1" si="1"/>
        <v>45686</v>
      </c>
    </row>
    <row r="54" spans="1:11" x14ac:dyDescent="0.55000000000000004">
      <c r="A54" s="15"/>
      <c r="B54" s="6"/>
      <c r="C54" s="18"/>
      <c r="D54" s="18"/>
      <c r="J54" s="28">
        <f t="shared" ca="1" si="0"/>
        <v>107</v>
      </c>
      <c r="K54" s="92">
        <f t="shared" ca="1" si="1"/>
        <v>45643</v>
      </c>
    </row>
    <row r="55" spans="1:11" x14ac:dyDescent="0.55000000000000004">
      <c r="A55" s="15"/>
      <c r="B55" s="6"/>
      <c r="C55" s="18"/>
      <c r="D55" s="18"/>
      <c r="J55" s="28">
        <f t="shared" ca="1" si="0"/>
        <v>146</v>
      </c>
      <c r="K55" s="92">
        <f t="shared" ca="1" si="1"/>
        <v>45682</v>
      </c>
    </row>
    <row r="56" spans="1:11" x14ac:dyDescent="0.55000000000000004">
      <c r="A56" s="15"/>
      <c r="B56" s="6"/>
      <c r="C56" s="18"/>
      <c r="D56" s="18"/>
      <c r="J56" s="28">
        <f t="shared" ca="1" si="0"/>
        <v>244</v>
      </c>
      <c r="K56" s="92">
        <f t="shared" ca="1" si="1"/>
        <v>45780</v>
      </c>
    </row>
    <row r="57" spans="1:11" x14ac:dyDescent="0.55000000000000004">
      <c r="A57" s="15"/>
      <c r="B57" s="6"/>
      <c r="C57" s="18"/>
      <c r="D57" s="18"/>
      <c r="J57" s="28">
        <f t="shared" ca="1" si="0"/>
        <v>172</v>
      </c>
      <c r="K57" s="92">
        <f t="shared" ca="1" si="1"/>
        <v>45708</v>
      </c>
    </row>
    <row r="58" spans="1:11" x14ac:dyDescent="0.55000000000000004">
      <c r="A58" s="15"/>
      <c r="B58" s="6"/>
      <c r="C58" s="18"/>
      <c r="D58" s="18"/>
      <c r="J58" s="28">
        <f t="shared" ca="1" si="0"/>
        <v>264</v>
      </c>
      <c r="K58" s="92">
        <f t="shared" ca="1" si="1"/>
        <v>45800</v>
      </c>
    </row>
    <row r="59" spans="1:11" x14ac:dyDescent="0.55000000000000004">
      <c r="A59" s="15"/>
      <c r="B59" s="6"/>
      <c r="C59" s="18"/>
      <c r="D59" s="18"/>
      <c r="J59" s="28">
        <f t="shared" ca="1" si="0"/>
        <v>179</v>
      </c>
      <c r="K59" s="92">
        <f t="shared" ca="1" si="1"/>
        <v>45715</v>
      </c>
    </row>
    <row r="60" spans="1:11" ht="14.7" thickBot="1" x14ac:dyDescent="0.6">
      <c r="A60" s="16"/>
      <c r="B60" s="8"/>
      <c r="C60" s="19"/>
      <c r="D60" s="19"/>
      <c r="J60" s="28">
        <f t="shared" ca="1" si="0"/>
        <v>244</v>
      </c>
      <c r="K60" s="92">
        <f t="shared" ca="1" si="1"/>
        <v>45780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A411-1C55-4F18-8DB7-D2871B04093E}">
  <dimension ref="A1:L60"/>
  <sheetViews>
    <sheetView workbookViewId="0">
      <selection activeCell="G27" sqref="G27"/>
    </sheetView>
  </sheetViews>
  <sheetFormatPr defaultRowHeight="14.4" x14ac:dyDescent="0.55000000000000004"/>
  <cols>
    <col min="1" max="1" width="17.68359375" bestFit="1" customWidth="1"/>
    <col min="2" max="2" width="10.41796875" style="10" bestFit="1" customWidth="1"/>
    <col min="3" max="3" width="9" style="20" bestFit="1" customWidth="1"/>
    <col min="4" max="4" width="8.83984375" style="20" bestFit="1" customWidth="1"/>
    <col min="6" max="6" width="3.26171875" customWidth="1"/>
    <col min="7" max="7" width="54.68359375" bestFit="1" customWidth="1"/>
    <col min="8" max="8" width="10.26171875" customWidth="1"/>
    <col min="9" max="9" width="4.15625" customWidth="1"/>
    <col min="10" max="10" width="10.68359375" style="28" customWidth="1"/>
    <col min="11" max="11" width="9.15625" style="28"/>
    <col min="12" max="12" width="10.41796875" style="28" bestFit="1" customWidth="1"/>
  </cols>
  <sheetData>
    <row r="1" spans="1:12" ht="14.7" thickBot="1" x14ac:dyDescent="0.6">
      <c r="A1" s="11" t="s">
        <v>272</v>
      </c>
      <c r="B1" s="12" t="s">
        <v>235</v>
      </c>
      <c r="C1" s="12" t="s">
        <v>273</v>
      </c>
      <c r="D1" s="12" t="s">
        <v>281</v>
      </c>
      <c r="G1" s="21" t="s">
        <v>282</v>
      </c>
      <c r="H1" s="31"/>
      <c r="J1" s="66" t="s">
        <v>116</v>
      </c>
      <c r="K1" s="96"/>
      <c r="L1" s="96"/>
    </row>
    <row r="2" spans="1:12" x14ac:dyDescent="0.55000000000000004">
      <c r="A2" s="14" t="s">
        <v>274</v>
      </c>
      <c r="B2" s="87">
        <v>45549</v>
      </c>
      <c r="C2" s="88">
        <v>4</v>
      </c>
      <c r="D2" s="89">
        <v>0.5</v>
      </c>
      <c r="E2" s="75"/>
      <c r="G2" s="97" t="s">
        <v>290</v>
      </c>
      <c r="H2" s="98"/>
      <c r="J2" s="78" t="s">
        <v>291</v>
      </c>
      <c r="K2" s="95">
        <f>C2*D2</f>
        <v>2</v>
      </c>
      <c r="L2" s="92"/>
    </row>
    <row r="3" spans="1:12" ht="28.8" x14ac:dyDescent="0.55000000000000004">
      <c r="A3" s="15" t="s">
        <v>275</v>
      </c>
      <c r="B3" s="87">
        <v>45597</v>
      </c>
      <c r="C3" s="88">
        <v>5</v>
      </c>
      <c r="D3" s="89">
        <v>1</v>
      </c>
      <c r="E3" s="75"/>
      <c r="G3" s="99" t="s">
        <v>292</v>
      </c>
      <c r="H3" s="98"/>
      <c r="J3" s="71">
        <f>SUMPRODUCT(C2:C60,D2:D60)/COUNTA(A2:A60)</f>
        <v>3.906779661016949</v>
      </c>
      <c r="K3" s="95">
        <f t="shared" ref="K3:K60" si="0">C3*D3</f>
        <v>5</v>
      </c>
      <c r="L3" s="92"/>
    </row>
    <row r="4" spans="1:12" x14ac:dyDescent="0.55000000000000004">
      <c r="A4" s="15" t="s">
        <v>276</v>
      </c>
      <c r="B4" s="87">
        <v>45724</v>
      </c>
      <c r="C4" s="88">
        <v>5</v>
      </c>
      <c r="D4" s="89">
        <v>0.5</v>
      </c>
      <c r="E4" s="75"/>
      <c r="G4" s="97" t="s">
        <v>293</v>
      </c>
      <c r="H4" s="98"/>
      <c r="J4" s="100"/>
      <c r="K4" s="95">
        <f t="shared" si="0"/>
        <v>2.5</v>
      </c>
      <c r="L4" s="92"/>
    </row>
    <row r="5" spans="1:12" x14ac:dyDescent="0.55000000000000004">
      <c r="A5" s="15" t="s">
        <v>277</v>
      </c>
      <c r="B5" s="87">
        <v>45643</v>
      </c>
      <c r="C5" s="88">
        <v>5</v>
      </c>
      <c r="D5" s="89">
        <v>2</v>
      </c>
      <c r="E5" s="75"/>
      <c r="G5" s="97" t="s">
        <v>280</v>
      </c>
      <c r="H5" s="98"/>
      <c r="J5" s="71">
        <f>AVERAGEIF($A$2:$A$60,G5,$K$2:$K$60)</f>
        <v>3.5625</v>
      </c>
      <c r="K5" s="95">
        <f t="shared" si="0"/>
        <v>10</v>
      </c>
      <c r="L5" s="92"/>
    </row>
    <row r="6" spans="1:12" x14ac:dyDescent="0.55000000000000004">
      <c r="A6" s="15" t="s">
        <v>278</v>
      </c>
      <c r="B6" s="87">
        <v>45574</v>
      </c>
      <c r="C6" s="88">
        <v>1</v>
      </c>
      <c r="D6" s="89">
        <v>0.5</v>
      </c>
      <c r="E6" s="75"/>
      <c r="G6" s="97" t="s">
        <v>279</v>
      </c>
      <c r="H6" s="98"/>
      <c r="J6" s="71">
        <f t="shared" ref="J6:J11" si="1">AVERAGEIF($A$2:$A$60,G6,$K$2:$K$60)</f>
        <v>4.4375</v>
      </c>
      <c r="K6" s="95">
        <f t="shared" si="0"/>
        <v>0.5</v>
      </c>
      <c r="L6" s="92"/>
    </row>
    <row r="7" spans="1:12" x14ac:dyDescent="0.55000000000000004">
      <c r="A7" s="15" t="s">
        <v>279</v>
      </c>
      <c r="B7" s="87">
        <v>45741</v>
      </c>
      <c r="C7" s="88">
        <v>4</v>
      </c>
      <c r="D7" s="89">
        <v>2</v>
      </c>
      <c r="E7" s="75"/>
      <c r="G7" s="97" t="s">
        <v>277</v>
      </c>
      <c r="H7" s="98"/>
      <c r="J7" s="71">
        <f t="shared" si="1"/>
        <v>4.25</v>
      </c>
      <c r="K7" s="95">
        <f t="shared" si="0"/>
        <v>8</v>
      </c>
      <c r="L7" s="92"/>
    </row>
    <row r="8" spans="1:12" x14ac:dyDescent="0.55000000000000004">
      <c r="A8" s="15" t="s">
        <v>280</v>
      </c>
      <c r="B8" s="87">
        <v>45590</v>
      </c>
      <c r="C8" s="88">
        <v>5</v>
      </c>
      <c r="D8" s="89">
        <v>0.5</v>
      </c>
      <c r="E8" s="75"/>
      <c r="G8" s="97" t="s">
        <v>278</v>
      </c>
      <c r="H8" s="98"/>
      <c r="J8" s="71">
        <f t="shared" si="1"/>
        <v>3.4375</v>
      </c>
      <c r="K8" s="95">
        <f t="shared" si="0"/>
        <v>2.5</v>
      </c>
      <c r="L8" s="92"/>
    </row>
    <row r="9" spans="1:12" x14ac:dyDescent="0.55000000000000004">
      <c r="A9" s="14" t="s">
        <v>274</v>
      </c>
      <c r="B9" s="87">
        <v>45755</v>
      </c>
      <c r="C9" s="88">
        <v>4</v>
      </c>
      <c r="D9" s="89">
        <v>1.5</v>
      </c>
      <c r="E9" s="75"/>
      <c r="G9" s="97" t="s">
        <v>276</v>
      </c>
      <c r="H9" s="98"/>
      <c r="J9" s="71">
        <f t="shared" si="1"/>
        <v>4.4444444444444446</v>
      </c>
      <c r="K9" s="95">
        <f t="shared" si="0"/>
        <v>6</v>
      </c>
      <c r="L9" s="92"/>
    </row>
    <row r="10" spans="1:12" x14ac:dyDescent="0.55000000000000004">
      <c r="A10" s="15" t="s">
        <v>275</v>
      </c>
      <c r="B10" s="87">
        <v>45641</v>
      </c>
      <c r="C10" s="88">
        <v>4</v>
      </c>
      <c r="D10" s="89">
        <v>1</v>
      </c>
      <c r="E10" s="75"/>
      <c r="G10" s="97" t="s">
        <v>274</v>
      </c>
      <c r="H10" s="98"/>
      <c r="J10" s="71">
        <f t="shared" si="1"/>
        <v>3.6111111111111112</v>
      </c>
      <c r="K10" s="95">
        <f t="shared" si="0"/>
        <v>4</v>
      </c>
      <c r="L10" s="92"/>
    </row>
    <row r="11" spans="1:12" x14ac:dyDescent="0.55000000000000004">
      <c r="A11" s="15" t="s">
        <v>276</v>
      </c>
      <c r="B11" s="87">
        <v>45650</v>
      </c>
      <c r="C11" s="88">
        <v>5</v>
      </c>
      <c r="D11" s="89">
        <v>1.5</v>
      </c>
      <c r="E11" s="75"/>
      <c r="G11" s="97" t="s">
        <v>275</v>
      </c>
      <c r="H11" s="98"/>
      <c r="J11" s="71">
        <f t="shared" si="1"/>
        <v>3.6111111111111112</v>
      </c>
      <c r="K11" s="95">
        <f t="shared" si="0"/>
        <v>7.5</v>
      </c>
      <c r="L11" s="92"/>
    </row>
    <row r="12" spans="1:12" ht="28.8" x14ac:dyDescent="0.55000000000000004">
      <c r="A12" s="15" t="s">
        <v>277</v>
      </c>
      <c r="B12" s="87">
        <v>45625</v>
      </c>
      <c r="C12" s="88">
        <v>1</v>
      </c>
      <c r="D12" s="89">
        <v>0.5</v>
      </c>
      <c r="E12" s="75"/>
      <c r="G12" s="99" t="s">
        <v>294</v>
      </c>
      <c r="H12" s="98"/>
      <c r="J12" s="71"/>
      <c r="K12" s="95">
        <f t="shared" si="0"/>
        <v>0.5</v>
      </c>
      <c r="L12" s="92"/>
    </row>
    <row r="13" spans="1:12" x14ac:dyDescent="0.55000000000000004">
      <c r="A13" s="15" t="s">
        <v>278</v>
      </c>
      <c r="B13" s="87">
        <v>45699</v>
      </c>
      <c r="C13" s="88">
        <v>3</v>
      </c>
      <c r="D13" s="89">
        <v>1</v>
      </c>
      <c r="E13" s="75"/>
      <c r="G13" s="97" t="s">
        <v>280</v>
      </c>
      <c r="H13" s="98"/>
      <c r="J13" s="71" cm="1">
        <f t="array" ref="J13">SUMPRODUCT(($A$2:$A$60=G13)*($C$2:$C$60)*($D$2:$D$60))/COUNTIF($A$2:$A$60,G13)</f>
        <v>3.5625</v>
      </c>
      <c r="K13" s="95">
        <f t="shared" si="0"/>
        <v>3</v>
      </c>
      <c r="L13" s="92"/>
    </row>
    <row r="14" spans="1:12" x14ac:dyDescent="0.55000000000000004">
      <c r="A14" s="15" t="s">
        <v>279</v>
      </c>
      <c r="B14" s="87">
        <v>45654</v>
      </c>
      <c r="C14" s="88">
        <v>2</v>
      </c>
      <c r="D14" s="89">
        <v>2</v>
      </c>
      <c r="E14" s="75"/>
      <c r="G14" s="97" t="s">
        <v>279</v>
      </c>
      <c r="H14" s="98"/>
      <c r="J14" s="71" cm="1">
        <f t="array" ref="J14">SUMPRODUCT(($A$2:$A$60=G14)*($C$2:$C$60)*($D$2:$D$60))/COUNTIF($A$2:$A$60,G14)</f>
        <v>4.4375</v>
      </c>
      <c r="K14" s="95">
        <f t="shared" si="0"/>
        <v>4</v>
      </c>
      <c r="L14" s="92"/>
    </row>
    <row r="15" spans="1:12" x14ac:dyDescent="0.55000000000000004">
      <c r="A15" s="15" t="s">
        <v>280</v>
      </c>
      <c r="B15" s="87">
        <v>45784</v>
      </c>
      <c r="C15" s="88">
        <v>3</v>
      </c>
      <c r="D15" s="89">
        <v>1</v>
      </c>
      <c r="E15" s="75"/>
      <c r="G15" s="97" t="s">
        <v>277</v>
      </c>
      <c r="H15" s="98"/>
      <c r="J15" s="71" cm="1">
        <f t="array" ref="J15">SUMPRODUCT(($A$2:$A$60=G15)*($C$2:$C$60)*($D$2:$D$60))/COUNTIF($A$2:$A$60,G15)</f>
        <v>4.25</v>
      </c>
      <c r="K15" s="95">
        <f t="shared" si="0"/>
        <v>3</v>
      </c>
      <c r="L15" s="92"/>
    </row>
    <row r="16" spans="1:12" x14ac:dyDescent="0.55000000000000004">
      <c r="A16" s="14" t="s">
        <v>274</v>
      </c>
      <c r="B16" s="87">
        <v>45815</v>
      </c>
      <c r="C16" s="88">
        <v>2</v>
      </c>
      <c r="D16" s="89">
        <v>0.5</v>
      </c>
      <c r="E16" s="75"/>
      <c r="G16" s="97" t="s">
        <v>278</v>
      </c>
      <c r="H16" s="98"/>
      <c r="J16" s="71" cm="1">
        <f t="array" ref="J16">SUMPRODUCT(($A$2:$A$60=G16)*($C$2:$C$60)*($D$2:$D$60))/COUNTIF($A$2:$A$60,G16)</f>
        <v>3.4375</v>
      </c>
      <c r="K16" s="95">
        <f t="shared" si="0"/>
        <v>1</v>
      </c>
      <c r="L16" s="92"/>
    </row>
    <row r="17" spans="1:12" x14ac:dyDescent="0.55000000000000004">
      <c r="A17" s="15" t="s">
        <v>275</v>
      </c>
      <c r="B17" s="87">
        <v>45589</v>
      </c>
      <c r="C17" s="88">
        <v>3</v>
      </c>
      <c r="D17" s="89">
        <v>1.5</v>
      </c>
      <c r="E17" s="75"/>
      <c r="G17" s="97" t="s">
        <v>276</v>
      </c>
      <c r="H17" s="98"/>
      <c r="J17" s="71" cm="1">
        <f t="array" ref="J17">SUMPRODUCT(($A$2:$A$60=G17)*($C$2:$C$60)*($D$2:$D$60))/COUNTIF($A$2:$A$60,G17)</f>
        <v>4.4444444444444446</v>
      </c>
      <c r="K17" s="95">
        <f t="shared" si="0"/>
        <v>4.5</v>
      </c>
      <c r="L17" s="92"/>
    </row>
    <row r="18" spans="1:12" x14ac:dyDescent="0.55000000000000004">
      <c r="A18" s="15" t="s">
        <v>276</v>
      </c>
      <c r="B18" s="87">
        <v>45613</v>
      </c>
      <c r="C18" s="88">
        <v>1</v>
      </c>
      <c r="D18" s="89">
        <v>2</v>
      </c>
      <c r="E18" s="75"/>
      <c r="G18" s="97" t="s">
        <v>274</v>
      </c>
      <c r="H18" s="98"/>
      <c r="J18" s="71" cm="1">
        <f t="array" ref="J18">SUMPRODUCT(($A$2:$A$60=G18)*($C$2:$C$60)*($D$2:$D$60))/COUNTIF($A$2:$A$60,G18)</f>
        <v>3.6111111111111112</v>
      </c>
      <c r="K18" s="95">
        <f t="shared" si="0"/>
        <v>2</v>
      </c>
      <c r="L18" s="92"/>
    </row>
    <row r="19" spans="1:12" x14ac:dyDescent="0.55000000000000004">
      <c r="A19" s="15" t="s">
        <v>277</v>
      </c>
      <c r="B19" s="87">
        <v>45713</v>
      </c>
      <c r="C19" s="88">
        <v>5</v>
      </c>
      <c r="D19" s="89">
        <v>0.5</v>
      </c>
      <c r="E19" s="75"/>
      <c r="G19" s="97" t="s">
        <v>275</v>
      </c>
      <c r="H19" s="98"/>
      <c r="J19" s="71" cm="1">
        <f t="array" ref="J19">SUMPRODUCT(($A$2:$A$60=G19)*($C$2:$C$60)*($D$2:$D$60))/COUNTIF($A$2:$A$60,G19)</f>
        <v>3.6111111111111112</v>
      </c>
      <c r="K19" s="95">
        <f t="shared" si="0"/>
        <v>2.5</v>
      </c>
      <c r="L19" s="92"/>
    </row>
    <row r="20" spans="1:12" x14ac:dyDescent="0.55000000000000004">
      <c r="A20" s="15" t="s">
        <v>278</v>
      </c>
      <c r="B20" s="87">
        <v>45555</v>
      </c>
      <c r="C20" s="88">
        <v>4</v>
      </c>
      <c r="D20" s="89">
        <v>1.5</v>
      </c>
      <c r="E20" s="75"/>
      <c r="K20" s="95">
        <f t="shared" si="0"/>
        <v>6</v>
      </c>
      <c r="L20" s="92"/>
    </row>
    <row r="21" spans="1:12" x14ac:dyDescent="0.55000000000000004">
      <c r="A21" s="15" t="s">
        <v>279</v>
      </c>
      <c r="B21" s="87">
        <v>45785</v>
      </c>
      <c r="C21" s="88">
        <v>4</v>
      </c>
      <c r="D21" s="89">
        <v>1</v>
      </c>
      <c r="E21" s="75"/>
      <c r="K21" s="95">
        <f t="shared" si="0"/>
        <v>4</v>
      </c>
      <c r="L21" s="92"/>
    </row>
    <row r="22" spans="1:12" x14ac:dyDescent="0.55000000000000004">
      <c r="A22" s="15" t="s">
        <v>280</v>
      </c>
      <c r="B22" s="87">
        <v>45546</v>
      </c>
      <c r="C22" s="88">
        <v>4</v>
      </c>
      <c r="D22" s="89">
        <v>1.5</v>
      </c>
      <c r="E22" s="75"/>
      <c r="K22" s="95">
        <f t="shared" si="0"/>
        <v>6</v>
      </c>
      <c r="L22" s="92"/>
    </row>
    <row r="23" spans="1:12" x14ac:dyDescent="0.55000000000000004">
      <c r="A23" s="14" t="s">
        <v>274</v>
      </c>
      <c r="B23" s="87">
        <v>45688</v>
      </c>
      <c r="C23" s="88">
        <v>1</v>
      </c>
      <c r="D23" s="89">
        <v>1.5</v>
      </c>
      <c r="E23" s="75"/>
      <c r="K23" s="95">
        <f t="shared" si="0"/>
        <v>1.5</v>
      </c>
      <c r="L23" s="92"/>
    </row>
    <row r="24" spans="1:12" x14ac:dyDescent="0.55000000000000004">
      <c r="A24" s="15" t="s">
        <v>275</v>
      </c>
      <c r="B24" s="87">
        <v>45802</v>
      </c>
      <c r="C24" s="88">
        <v>3</v>
      </c>
      <c r="D24" s="89">
        <v>1</v>
      </c>
      <c r="E24" s="75"/>
      <c r="K24" s="95">
        <f t="shared" si="0"/>
        <v>3</v>
      </c>
      <c r="L24" s="92"/>
    </row>
    <row r="25" spans="1:12" x14ac:dyDescent="0.55000000000000004">
      <c r="A25" s="15" t="s">
        <v>276</v>
      </c>
      <c r="B25" s="87">
        <v>45554</v>
      </c>
      <c r="C25" s="88">
        <v>4</v>
      </c>
      <c r="D25" s="89">
        <v>1</v>
      </c>
      <c r="E25" s="75"/>
      <c r="K25" s="95">
        <f t="shared" si="0"/>
        <v>4</v>
      </c>
      <c r="L25" s="92"/>
    </row>
    <row r="26" spans="1:12" x14ac:dyDescent="0.55000000000000004">
      <c r="A26" s="15" t="s">
        <v>277</v>
      </c>
      <c r="B26" s="87">
        <v>45619</v>
      </c>
      <c r="C26" s="88">
        <v>2</v>
      </c>
      <c r="D26" s="89">
        <v>1.5</v>
      </c>
      <c r="E26" s="75"/>
      <c r="K26" s="95">
        <f t="shared" si="0"/>
        <v>3</v>
      </c>
      <c r="L26" s="92"/>
    </row>
    <row r="27" spans="1:12" x14ac:dyDescent="0.55000000000000004">
      <c r="A27" s="15" t="s">
        <v>278</v>
      </c>
      <c r="B27" s="87">
        <v>45668</v>
      </c>
      <c r="C27" s="88">
        <v>2</v>
      </c>
      <c r="D27" s="89">
        <v>2</v>
      </c>
      <c r="E27" s="75"/>
      <c r="K27" s="95">
        <f t="shared" si="0"/>
        <v>4</v>
      </c>
      <c r="L27" s="92"/>
    </row>
    <row r="28" spans="1:12" x14ac:dyDescent="0.55000000000000004">
      <c r="A28" s="15" t="s">
        <v>279</v>
      </c>
      <c r="B28" s="87">
        <v>45754</v>
      </c>
      <c r="C28" s="88">
        <v>3</v>
      </c>
      <c r="D28" s="89">
        <v>2</v>
      </c>
      <c r="E28" s="75"/>
      <c r="K28" s="95">
        <f t="shared" si="0"/>
        <v>6</v>
      </c>
      <c r="L28" s="92"/>
    </row>
    <row r="29" spans="1:12" x14ac:dyDescent="0.55000000000000004">
      <c r="A29" s="15" t="s">
        <v>280</v>
      </c>
      <c r="B29" s="87">
        <v>45622</v>
      </c>
      <c r="C29" s="88">
        <v>3</v>
      </c>
      <c r="D29" s="89">
        <v>1.5</v>
      </c>
      <c r="E29" s="75"/>
      <c r="K29" s="95">
        <f t="shared" si="0"/>
        <v>4.5</v>
      </c>
      <c r="L29" s="92"/>
    </row>
    <row r="30" spans="1:12" x14ac:dyDescent="0.55000000000000004">
      <c r="A30" s="14" t="s">
        <v>274</v>
      </c>
      <c r="B30" s="87">
        <v>45676</v>
      </c>
      <c r="C30" s="88">
        <v>4</v>
      </c>
      <c r="D30" s="89">
        <v>1.5</v>
      </c>
      <c r="E30" s="75"/>
      <c r="K30" s="95">
        <f t="shared" si="0"/>
        <v>6</v>
      </c>
      <c r="L30" s="92"/>
    </row>
    <row r="31" spans="1:12" x14ac:dyDescent="0.55000000000000004">
      <c r="A31" s="15" t="s">
        <v>275</v>
      </c>
      <c r="B31" s="87">
        <v>45808</v>
      </c>
      <c r="C31" s="88">
        <v>5</v>
      </c>
      <c r="D31" s="89">
        <v>0.5</v>
      </c>
      <c r="E31" s="75"/>
      <c r="K31" s="95">
        <f t="shared" si="0"/>
        <v>2.5</v>
      </c>
      <c r="L31" s="92"/>
    </row>
    <row r="32" spans="1:12" x14ac:dyDescent="0.55000000000000004">
      <c r="A32" s="15" t="s">
        <v>276</v>
      </c>
      <c r="B32" s="87">
        <v>45606</v>
      </c>
      <c r="C32" s="88">
        <v>4</v>
      </c>
      <c r="D32" s="89">
        <v>1</v>
      </c>
      <c r="E32" s="75"/>
      <c r="K32" s="95">
        <f t="shared" si="0"/>
        <v>4</v>
      </c>
      <c r="L32" s="92"/>
    </row>
    <row r="33" spans="1:12" x14ac:dyDescent="0.55000000000000004">
      <c r="A33" s="15" t="s">
        <v>277</v>
      </c>
      <c r="B33" s="87">
        <v>45739</v>
      </c>
      <c r="C33" s="88">
        <v>2</v>
      </c>
      <c r="D33" s="89">
        <v>1</v>
      </c>
      <c r="E33" s="75"/>
      <c r="K33" s="95">
        <f t="shared" si="0"/>
        <v>2</v>
      </c>
      <c r="L33" s="92"/>
    </row>
    <row r="34" spans="1:12" x14ac:dyDescent="0.55000000000000004">
      <c r="A34" s="15" t="s">
        <v>278</v>
      </c>
      <c r="B34" s="87">
        <v>45673</v>
      </c>
      <c r="C34" s="88">
        <v>3</v>
      </c>
      <c r="D34" s="89">
        <v>0.5</v>
      </c>
      <c r="E34" s="75"/>
      <c r="K34" s="95">
        <f t="shared" si="0"/>
        <v>1.5</v>
      </c>
      <c r="L34" s="92"/>
    </row>
    <row r="35" spans="1:12" x14ac:dyDescent="0.55000000000000004">
      <c r="A35" s="15" t="s">
        <v>279</v>
      </c>
      <c r="B35" s="87">
        <v>45592</v>
      </c>
      <c r="C35" s="88">
        <v>2</v>
      </c>
      <c r="D35" s="89">
        <v>2</v>
      </c>
      <c r="E35" s="75"/>
      <c r="K35" s="95">
        <f t="shared" si="0"/>
        <v>4</v>
      </c>
      <c r="L35" s="92"/>
    </row>
    <row r="36" spans="1:12" x14ac:dyDescent="0.55000000000000004">
      <c r="A36" s="15" t="s">
        <v>280</v>
      </c>
      <c r="B36" s="87">
        <v>45698</v>
      </c>
      <c r="C36" s="88">
        <v>1</v>
      </c>
      <c r="D36" s="89">
        <v>1.5</v>
      </c>
      <c r="E36" s="75"/>
      <c r="K36" s="95">
        <f t="shared" si="0"/>
        <v>1.5</v>
      </c>
      <c r="L36" s="92"/>
    </row>
    <row r="37" spans="1:12" x14ac:dyDescent="0.55000000000000004">
      <c r="A37" s="14" t="s">
        <v>274</v>
      </c>
      <c r="B37" s="87">
        <v>45782</v>
      </c>
      <c r="C37" s="88">
        <v>1</v>
      </c>
      <c r="D37" s="89">
        <v>2</v>
      </c>
      <c r="E37" s="75"/>
      <c r="K37" s="95">
        <f t="shared" si="0"/>
        <v>2</v>
      </c>
      <c r="L37" s="92"/>
    </row>
    <row r="38" spans="1:12" x14ac:dyDescent="0.55000000000000004">
      <c r="A38" s="15" t="s">
        <v>275</v>
      </c>
      <c r="B38" s="87">
        <v>45692</v>
      </c>
      <c r="C38" s="88">
        <v>5</v>
      </c>
      <c r="D38" s="89">
        <v>1.5</v>
      </c>
      <c r="E38" s="75"/>
      <c r="K38" s="95">
        <f t="shared" si="0"/>
        <v>7.5</v>
      </c>
      <c r="L38" s="92"/>
    </row>
    <row r="39" spans="1:12" x14ac:dyDescent="0.55000000000000004">
      <c r="A39" s="15" t="s">
        <v>276</v>
      </c>
      <c r="B39" s="87">
        <v>45615</v>
      </c>
      <c r="C39" s="88">
        <v>3</v>
      </c>
      <c r="D39" s="89">
        <v>2</v>
      </c>
      <c r="E39" s="75"/>
      <c r="K39" s="95">
        <f t="shared" si="0"/>
        <v>6</v>
      </c>
      <c r="L39" s="92"/>
    </row>
    <row r="40" spans="1:12" x14ac:dyDescent="0.55000000000000004">
      <c r="A40" s="15" t="s">
        <v>277</v>
      </c>
      <c r="B40" s="87">
        <v>45778</v>
      </c>
      <c r="C40" s="88">
        <v>5</v>
      </c>
      <c r="D40" s="89">
        <v>1</v>
      </c>
      <c r="E40" s="75"/>
      <c r="K40" s="95">
        <f t="shared" si="0"/>
        <v>5</v>
      </c>
      <c r="L40" s="92"/>
    </row>
    <row r="41" spans="1:12" x14ac:dyDescent="0.55000000000000004">
      <c r="A41" s="15" t="s">
        <v>278</v>
      </c>
      <c r="B41" s="87">
        <v>45669</v>
      </c>
      <c r="C41" s="88">
        <v>5</v>
      </c>
      <c r="D41" s="89">
        <v>1.5</v>
      </c>
      <c r="E41" s="75"/>
      <c r="K41" s="95">
        <f t="shared" si="0"/>
        <v>7.5</v>
      </c>
      <c r="L41" s="92"/>
    </row>
    <row r="42" spans="1:12" x14ac:dyDescent="0.55000000000000004">
      <c r="A42" s="15" t="s">
        <v>279</v>
      </c>
      <c r="B42" s="87">
        <v>45656</v>
      </c>
      <c r="C42" s="88">
        <v>4</v>
      </c>
      <c r="D42" s="89">
        <v>0.5</v>
      </c>
      <c r="E42" s="75"/>
      <c r="K42" s="95">
        <f t="shared" si="0"/>
        <v>2</v>
      </c>
      <c r="L42" s="92"/>
    </row>
    <row r="43" spans="1:12" x14ac:dyDescent="0.55000000000000004">
      <c r="A43" s="15" t="s">
        <v>280</v>
      </c>
      <c r="B43" s="87">
        <v>45643</v>
      </c>
      <c r="C43" s="88">
        <v>3</v>
      </c>
      <c r="D43" s="89">
        <v>1</v>
      </c>
      <c r="E43" s="75"/>
      <c r="K43" s="95">
        <f t="shared" si="0"/>
        <v>3</v>
      </c>
      <c r="L43" s="92"/>
    </row>
    <row r="44" spans="1:12" x14ac:dyDescent="0.55000000000000004">
      <c r="A44" s="14" t="s">
        <v>274</v>
      </c>
      <c r="B44" s="87">
        <v>45664</v>
      </c>
      <c r="C44" s="88">
        <v>5</v>
      </c>
      <c r="D44" s="89">
        <v>1.5</v>
      </c>
      <c r="E44" s="75"/>
      <c r="K44" s="95">
        <f t="shared" si="0"/>
        <v>7.5</v>
      </c>
      <c r="L44" s="92"/>
    </row>
    <row r="45" spans="1:12" x14ac:dyDescent="0.55000000000000004">
      <c r="A45" s="15" t="s">
        <v>275</v>
      </c>
      <c r="B45" s="87">
        <v>45606</v>
      </c>
      <c r="C45" s="88">
        <v>5</v>
      </c>
      <c r="D45" s="89">
        <v>0.5</v>
      </c>
      <c r="E45" s="75"/>
      <c r="K45" s="95">
        <f t="shared" si="0"/>
        <v>2.5</v>
      </c>
      <c r="L45" s="92"/>
    </row>
    <row r="46" spans="1:12" x14ac:dyDescent="0.55000000000000004">
      <c r="A46" s="15" t="s">
        <v>276</v>
      </c>
      <c r="B46" s="87">
        <v>45663</v>
      </c>
      <c r="C46" s="88">
        <v>4</v>
      </c>
      <c r="D46" s="89">
        <v>0.5</v>
      </c>
      <c r="E46" s="75"/>
      <c r="K46" s="95">
        <f t="shared" si="0"/>
        <v>2</v>
      </c>
      <c r="L46" s="92"/>
    </row>
    <row r="47" spans="1:12" x14ac:dyDescent="0.55000000000000004">
      <c r="A47" s="15" t="s">
        <v>277</v>
      </c>
      <c r="B47" s="87">
        <v>45734</v>
      </c>
      <c r="C47" s="88">
        <v>3</v>
      </c>
      <c r="D47" s="89">
        <v>1</v>
      </c>
      <c r="E47" s="75"/>
      <c r="K47" s="95">
        <f t="shared" si="0"/>
        <v>3</v>
      </c>
      <c r="L47" s="92"/>
    </row>
    <row r="48" spans="1:12" x14ac:dyDescent="0.55000000000000004">
      <c r="A48" s="15" t="s">
        <v>278</v>
      </c>
      <c r="B48" s="87">
        <v>45674</v>
      </c>
      <c r="C48" s="88">
        <v>4</v>
      </c>
      <c r="D48" s="89">
        <v>0.5</v>
      </c>
      <c r="E48" s="75"/>
      <c r="K48" s="95">
        <f t="shared" si="0"/>
        <v>2</v>
      </c>
      <c r="L48" s="92"/>
    </row>
    <row r="49" spans="1:12" x14ac:dyDescent="0.55000000000000004">
      <c r="A49" s="15" t="s">
        <v>279</v>
      </c>
      <c r="B49" s="87">
        <v>45712</v>
      </c>
      <c r="C49" s="88">
        <v>3</v>
      </c>
      <c r="D49" s="89">
        <v>2</v>
      </c>
      <c r="E49" s="75"/>
      <c r="K49" s="95">
        <f t="shared" si="0"/>
        <v>6</v>
      </c>
      <c r="L49" s="92"/>
    </row>
    <row r="50" spans="1:12" x14ac:dyDescent="0.55000000000000004">
      <c r="A50" s="15" t="s">
        <v>280</v>
      </c>
      <c r="B50" s="87">
        <v>45575</v>
      </c>
      <c r="C50" s="88">
        <v>4</v>
      </c>
      <c r="D50" s="89">
        <v>1.5</v>
      </c>
      <c r="E50" s="75"/>
      <c r="K50" s="95">
        <f t="shared" si="0"/>
        <v>6</v>
      </c>
      <c r="L50" s="92"/>
    </row>
    <row r="51" spans="1:12" x14ac:dyDescent="0.55000000000000004">
      <c r="A51" s="14" t="s">
        <v>274</v>
      </c>
      <c r="B51" s="87">
        <v>45783</v>
      </c>
      <c r="C51" s="88">
        <v>3</v>
      </c>
      <c r="D51" s="89">
        <v>1.5</v>
      </c>
      <c r="E51" s="75"/>
      <c r="K51" s="95">
        <f t="shared" si="0"/>
        <v>4.5</v>
      </c>
      <c r="L51" s="92"/>
    </row>
    <row r="52" spans="1:12" x14ac:dyDescent="0.55000000000000004">
      <c r="A52" s="15" t="s">
        <v>275</v>
      </c>
      <c r="B52" s="87">
        <v>45607</v>
      </c>
      <c r="C52" s="88">
        <v>2</v>
      </c>
      <c r="D52" s="89">
        <v>1.5</v>
      </c>
      <c r="E52" s="75"/>
      <c r="K52" s="95">
        <f t="shared" si="0"/>
        <v>3</v>
      </c>
      <c r="L52" s="92"/>
    </row>
    <row r="53" spans="1:12" x14ac:dyDescent="0.55000000000000004">
      <c r="A53" s="15" t="s">
        <v>276</v>
      </c>
      <c r="B53" s="87">
        <v>45692</v>
      </c>
      <c r="C53" s="88">
        <v>4</v>
      </c>
      <c r="D53" s="89">
        <v>2</v>
      </c>
      <c r="E53" s="75"/>
      <c r="K53" s="95">
        <f t="shared" si="0"/>
        <v>8</v>
      </c>
      <c r="L53" s="92"/>
    </row>
    <row r="54" spans="1:12" x14ac:dyDescent="0.55000000000000004">
      <c r="A54" s="15" t="s">
        <v>277</v>
      </c>
      <c r="B54" s="87">
        <v>45675</v>
      </c>
      <c r="C54" s="88">
        <v>4</v>
      </c>
      <c r="D54" s="89">
        <v>2</v>
      </c>
      <c r="E54" s="75"/>
      <c r="K54" s="95">
        <f t="shared" si="0"/>
        <v>8</v>
      </c>
      <c r="L54" s="92"/>
    </row>
    <row r="55" spans="1:12" x14ac:dyDescent="0.55000000000000004">
      <c r="A55" s="15" t="s">
        <v>278</v>
      </c>
      <c r="B55" s="87">
        <v>45594</v>
      </c>
      <c r="C55" s="88">
        <v>3</v>
      </c>
      <c r="D55" s="89">
        <v>1</v>
      </c>
      <c r="E55" s="75"/>
      <c r="K55" s="95">
        <f t="shared" si="0"/>
        <v>3</v>
      </c>
      <c r="L55" s="92"/>
    </row>
    <row r="56" spans="1:12" x14ac:dyDescent="0.55000000000000004">
      <c r="A56" s="15" t="s">
        <v>279</v>
      </c>
      <c r="B56" s="87">
        <v>45585</v>
      </c>
      <c r="C56" s="88">
        <v>3</v>
      </c>
      <c r="D56" s="89">
        <v>0.5</v>
      </c>
      <c r="E56" s="75"/>
      <c r="K56" s="95">
        <f t="shared" si="0"/>
        <v>1.5</v>
      </c>
      <c r="L56" s="92"/>
    </row>
    <row r="57" spans="1:12" x14ac:dyDescent="0.55000000000000004">
      <c r="A57" s="15" t="s">
        <v>280</v>
      </c>
      <c r="B57" s="87">
        <v>45796</v>
      </c>
      <c r="C57" s="88">
        <v>2</v>
      </c>
      <c r="D57" s="89">
        <v>1</v>
      </c>
      <c r="E57" s="75"/>
      <c r="K57" s="95">
        <f t="shared" si="0"/>
        <v>2</v>
      </c>
      <c r="L57" s="92"/>
    </row>
    <row r="58" spans="1:12" x14ac:dyDescent="0.55000000000000004">
      <c r="A58" s="14" t="s">
        <v>274</v>
      </c>
      <c r="B58" s="87">
        <v>45635</v>
      </c>
      <c r="C58" s="88">
        <v>1</v>
      </c>
      <c r="D58" s="89">
        <v>2</v>
      </c>
      <c r="E58" s="75"/>
      <c r="K58" s="95">
        <f t="shared" si="0"/>
        <v>2</v>
      </c>
      <c r="L58" s="92"/>
    </row>
    <row r="59" spans="1:12" x14ac:dyDescent="0.55000000000000004">
      <c r="A59" s="15" t="s">
        <v>275</v>
      </c>
      <c r="B59" s="87">
        <v>45703</v>
      </c>
      <c r="C59" s="88">
        <v>1</v>
      </c>
      <c r="D59" s="89">
        <v>0.5</v>
      </c>
      <c r="E59" s="75"/>
      <c r="K59" s="95">
        <f t="shared" si="0"/>
        <v>0.5</v>
      </c>
      <c r="L59" s="92"/>
    </row>
    <row r="60" spans="1:12" x14ac:dyDescent="0.55000000000000004">
      <c r="A60" s="15" t="s">
        <v>276</v>
      </c>
      <c r="B60" s="87">
        <v>45765</v>
      </c>
      <c r="C60" s="88">
        <v>2</v>
      </c>
      <c r="D60" s="89">
        <v>2</v>
      </c>
      <c r="E60" s="75"/>
      <c r="K60" s="95">
        <f t="shared" si="0"/>
        <v>4</v>
      </c>
      <c r="L60" s="92"/>
    </row>
  </sheetData>
  <sortState xmlns:xlrd2="http://schemas.microsoft.com/office/spreadsheetml/2017/richdata2" ref="G5:G11">
    <sortCondition ref="G5:G1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37F6-13F9-49B2-9DB4-96FE3DEEC673}">
  <dimension ref="A1:J60"/>
  <sheetViews>
    <sheetView topLeftCell="A8" workbookViewId="0">
      <selection activeCell="H22" sqref="H22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7" max="7" width="4.68359375" customWidth="1"/>
    <col min="8" max="8" width="60.41796875" customWidth="1"/>
    <col min="9" max="9" width="13.41796875" bestFit="1" customWidth="1"/>
    <col min="10" max="10" width="35.578125" customWidth="1"/>
  </cols>
  <sheetData>
    <row r="1" spans="1:10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282</v>
      </c>
      <c r="I1" s="22"/>
      <c r="J1" s="66" t="s">
        <v>116</v>
      </c>
    </row>
    <row r="2" spans="1:10" ht="35.25" customHeight="1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91" t="s">
        <v>295</v>
      </c>
      <c r="I2" s="3" t="s">
        <v>51</v>
      </c>
      <c r="J2" s="78"/>
    </row>
    <row r="3" spans="1:10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101" t="s">
        <v>296</v>
      </c>
      <c r="I3" s="3"/>
      <c r="J3" s="78">
        <f>VLOOKUP($I$2,$A$2:$E$60,2,0)</f>
        <v>2</v>
      </c>
    </row>
    <row r="4" spans="1:10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101" t="s">
        <v>297</v>
      </c>
      <c r="I4" s="3"/>
      <c r="J4" s="78">
        <f>VLOOKUP($I$2,$A$2:$E$60,3,0)</f>
        <v>332</v>
      </c>
    </row>
    <row r="5" spans="1:10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101" t="s">
        <v>298</v>
      </c>
      <c r="I5" s="3"/>
      <c r="J5" s="78">
        <f>VLOOKUP($I$2,$A$2:$E$60,4,0)</f>
        <v>225</v>
      </c>
    </row>
    <row r="6" spans="1:10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H6" s="3" t="s">
        <v>299</v>
      </c>
      <c r="I6" s="3"/>
      <c r="J6" s="78"/>
    </row>
    <row r="7" spans="1:10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H7" s="101" t="s">
        <v>296</v>
      </c>
      <c r="I7" s="3"/>
      <c r="J7" s="78">
        <f>_xlfn.XLOOKUP($I$2,$A$2:$A$60,$B$2:$B$60,0)</f>
        <v>2</v>
      </c>
    </row>
    <row r="8" spans="1:10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H8" s="101" t="s">
        <v>297</v>
      </c>
      <c r="I8" s="3"/>
      <c r="J8" s="28">
        <f>_xlfn.XLOOKUP($I$2,$A$2:$A$60,$C$2:$C$60,0)</f>
        <v>332</v>
      </c>
    </row>
    <row r="9" spans="1:10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H9" s="101" t="s">
        <v>298</v>
      </c>
      <c r="I9" s="3"/>
      <c r="J9" s="28">
        <f>_xlfn.XLOOKUP($I$2,$A$2:$A$60,$D$2:$D$60,0)</f>
        <v>225</v>
      </c>
    </row>
    <row r="10" spans="1:10" ht="28.8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H10" s="91" t="s">
        <v>300</v>
      </c>
      <c r="J10" s="28"/>
    </row>
    <row r="11" spans="1:10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  <c r="H11" s="101" t="s">
        <v>301</v>
      </c>
      <c r="I11" s="3"/>
      <c r="J11" s="28" t="str">
        <f>_xlfn.XLOOKUP(15,$E$2:$E$60,$A$2:$A$60,0)</f>
        <v>Skeleton Army</v>
      </c>
    </row>
    <row r="12" spans="1:10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H12" s="101" t="s">
        <v>296</v>
      </c>
      <c r="I12" s="3"/>
      <c r="J12" s="28">
        <f>_xlfn.XLOOKUP(15,$E$2:$E$60,$B$2:$B$60,0)</f>
        <v>3</v>
      </c>
    </row>
    <row r="13" spans="1:10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H13" s="101" t="s">
        <v>297</v>
      </c>
      <c r="I13" s="3"/>
      <c r="J13" s="28">
        <f>_xlfn.XLOOKUP(15,$E$2:$E$60,$C$2:$C$60,0)</f>
        <v>81</v>
      </c>
    </row>
    <row r="14" spans="1:10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H14" s="101" t="s">
        <v>298</v>
      </c>
      <c r="I14" s="3"/>
      <c r="J14" s="28">
        <f>_xlfn.XLOOKUP(15,$E$2:$E$60,$D$2:$D$60,0)</f>
        <v>81</v>
      </c>
    </row>
    <row r="15" spans="1:10" ht="28.8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H15" s="91" t="s">
        <v>302</v>
      </c>
      <c r="I15" s="3"/>
      <c r="J15" s="28"/>
    </row>
    <row r="16" spans="1:10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H16" s="101" t="s">
        <v>301</v>
      </c>
      <c r="I16" s="3"/>
      <c r="J16" s="28" t="str">
        <f>_xlfn.XLOOKUP(99,$E$2:$E$60,$A$2:$A$60,"Nincs találat")</f>
        <v>Nincs találat</v>
      </c>
    </row>
    <row r="17" spans="1: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</row>
    <row r="18" spans="1: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/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776B-152B-4854-870A-87F2E38B55BB}">
  <dimension ref="A1:J60"/>
  <sheetViews>
    <sheetView tabSelected="1" topLeftCell="B1" workbookViewId="0">
      <selection activeCell="H18" sqref="H18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7" max="7" width="4.68359375" customWidth="1"/>
    <col min="8" max="8" width="60.41796875" customWidth="1"/>
    <col min="9" max="9" width="13.41796875" bestFit="1" customWidth="1"/>
    <col min="10" max="10" width="35.578125" customWidth="1"/>
  </cols>
  <sheetData>
    <row r="1" spans="1:10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282</v>
      </c>
      <c r="I1" s="22"/>
      <c r="J1" s="66" t="s">
        <v>116</v>
      </c>
    </row>
    <row r="2" spans="1:10" ht="28.8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91" t="s">
        <v>307</v>
      </c>
      <c r="I2" s="3" t="s">
        <v>51</v>
      </c>
      <c r="J2" s="78"/>
    </row>
    <row r="3" spans="1:10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102" t="s">
        <v>303</v>
      </c>
      <c r="I3" s="3"/>
      <c r="J3" s="78">
        <f>MATCH($I$2,$A$2:$A$60,0)</f>
        <v>10</v>
      </c>
    </row>
    <row r="4" spans="1:10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101" t="s">
        <v>304</v>
      </c>
      <c r="I4" s="3"/>
      <c r="J4" s="78" t="e" cm="1" vm="1">
        <f t="array" aca="1" ref="J4" ca="1">INDEX($A$2:$E$60,$I$3,2)</f>
        <v>#VALUE!</v>
      </c>
    </row>
    <row r="5" spans="1:10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101" t="s">
        <v>305</v>
      </c>
      <c r="I5" s="3"/>
      <c r="J5" s="78" t="e" cm="1" vm="1">
        <f t="array" aca="1" ref="J5" ca="1">INDEX($A$2:$E$60,$I$3,3)</f>
        <v>#VALUE!</v>
      </c>
    </row>
    <row r="6" spans="1:10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H6" s="101" t="s">
        <v>306</v>
      </c>
      <c r="I6" s="3"/>
      <c r="J6" s="78" t="e" cm="1" vm="1">
        <f t="array" aca="1" ref="J6" ca="1">INDEX($A$2:$E$60,$I$3,4)</f>
        <v>#VALUE!</v>
      </c>
    </row>
    <row r="7" spans="1:10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H7" s="3" t="s">
        <v>308</v>
      </c>
      <c r="I7" s="3"/>
      <c r="J7" s="78"/>
    </row>
    <row r="8" spans="1:10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H8" s="101" t="s">
        <v>309</v>
      </c>
      <c r="I8" s="103"/>
      <c r="J8" s="28">
        <f>MAX(D2:D60)</f>
        <v>1331</v>
      </c>
    </row>
    <row r="9" spans="1:10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H9" s="101" t="s">
        <v>310</v>
      </c>
      <c r="I9" s="3"/>
      <c r="J9" s="28">
        <f>MATCH(J8,D2:D60,0)</f>
        <v>52</v>
      </c>
    </row>
    <row r="10" spans="1:10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H10" s="101" t="s">
        <v>311</v>
      </c>
      <c r="I10" s="3"/>
      <c r="J10" s="28" t="e" cm="1" vm="1">
        <f t="array" aca="1" ref="J10" ca="1">INDEX($A$2:$E$60,$I$9,1)</f>
        <v>#VALUE!</v>
      </c>
    </row>
    <row r="11" spans="1:10" ht="28.8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  <c r="H11" s="91" t="s">
        <v>312</v>
      </c>
      <c r="I11" s="3"/>
      <c r="J11" s="28">
        <f>INDEX(B2:F60,MATCH(MAX(E2:E60),E2:E60,0),1)</f>
        <v>3</v>
      </c>
    </row>
    <row r="12" spans="1:10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H12" s="101" t="s">
        <v>313</v>
      </c>
      <c r="I12" s="3"/>
      <c r="J12" s="28">
        <f>_xlfn.XLOOKUP(MAX(E2:E60),E2:E60,B2:B60)</f>
        <v>3</v>
      </c>
    </row>
    <row r="13" spans="1:10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H13" s="101" t="s">
        <v>317</v>
      </c>
      <c r="I13" s="3"/>
      <c r="J13" s="28"/>
    </row>
    <row r="14" spans="1:10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H14" s="101" t="s">
        <v>314</v>
      </c>
      <c r="I14" s="3"/>
      <c r="J14" s="28" t="str">
        <f>_xlfn.XLOOKUP(SMALL($D$2:$D$60,3),$D$2:$D$60,$A$2:$A$60)</f>
        <v>Bats</v>
      </c>
    </row>
    <row r="15" spans="1:10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H15" s="101" t="s">
        <v>315</v>
      </c>
      <c r="I15" s="3"/>
      <c r="J15" s="28" t="str">
        <f>_xlfn.XLOOKUP(SMALL($D$2:$D$60,2),$D$2:$D$60,$A$2:$A$60)</f>
        <v>Royal Hogs</v>
      </c>
    </row>
    <row r="16" spans="1:10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H16" s="102" t="s">
        <v>316</v>
      </c>
      <c r="I16" s="3"/>
      <c r="J16" s="28" t="str">
        <f>_xlfn.XLOOKUP(SMALL($D$2:$D$60,1),$D$2:$D$60,$A$2:$A$60)</f>
        <v>Lava Hound</v>
      </c>
    </row>
    <row r="17" spans="1:10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H17" s="101" t="s">
        <v>1104</v>
      </c>
      <c r="I17" s="3"/>
      <c r="J17" s="28" cm="1">
        <f t="array" ref="J17">MATCH(TRUE,E:E="",0)</f>
        <v>61</v>
      </c>
    </row>
    <row r="18" spans="1:10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10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10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10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10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10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10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10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10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10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10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10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10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10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10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7A13F-8A43-4B98-8A2D-797A35D5F8CF}">
  <dimension ref="A1:N1001"/>
  <sheetViews>
    <sheetView workbookViewId="0">
      <selection activeCell="C2" sqref="C2"/>
    </sheetView>
  </sheetViews>
  <sheetFormatPr defaultRowHeight="14.4" x14ac:dyDescent="0.55000000000000004"/>
  <cols>
    <col min="1" max="1" width="17.68359375" style="14" bestFit="1" customWidth="1"/>
  </cols>
  <sheetData>
    <row r="1" spans="1:14" ht="14.7" thickBot="1" x14ac:dyDescent="0.6">
      <c r="A1" s="11" t="s">
        <v>101</v>
      </c>
      <c r="C1" s="21" t="s">
        <v>318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55000000000000004">
      <c r="A2" s="14" t="s">
        <v>319</v>
      </c>
    </row>
    <row r="3" spans="1:14" x14ac:dyDescent="0.55000000000000004">
      <c r="A3" s="14" t="s">
        <v>320</v>
      </c>
    </row>
    <row r="4" spans="1:14" x14ac:dyDescent="0.55000000000000004">
      <c r="A4" s="14" t="s">
        <v>321</v>
      </c>
    </row>
    <row r="5" spans="1:14" x14ac:dyDescent="0.55000000000000004">
      <c r="A5" s="14" t="s">
        <v>322</v>
      </c>
    </row>
    <row r="6" spans="1:14" x14ac:dyDescent="0.55000000000000004">
      <c r="A6" s="14" t="s">
        <v>323</v>
      </c>
    </row>
    <row r="7" spans="1:14" x14ac:dyDescent="0.55000000000000004">
      <c r="A7" s="14" t="s">
        <v>324</v>
      </c>
    </row>
    <row r="8" spans="1:14" x14ac:dyDescent="0.55000000000000004">
      <c r="A8" s="14" t="s">
        <v>325</v>
      </c>
    </row>
    <row r="9" spans="1:14" x14ac:dyDescent="0.55000000000000004">
      <c r="A9" s="14" t="s">
        <v>326</v>
      </c>
    </row>
    <row r="10" spans="1:14" x14ac:dyDescent="0.55000000000000004">
      <c r="A10" s="14" t="s">
        <v>327</v>
      </c>
    </row>
    <row r="11" spans="1:14" x14ac:dyDescent="0.55000000000000004">
      <c r="A11" s="14" t="s">
        <v>328</v>
      </c>
    </row>
    <row r="12" spans="1:14" x14ac:dyDescent="0.55000000000000004">
      <c r="A12" s="14" t="s">
        <v>329</v>
      </c>
    </row>
    <row r="13" spans="1:14" x14ac:dyDescent="0.55000000000000004">
      <c r="A13" s="14" t="s">
        <v>330</v>
      </c>
    </row>
    <row r="14" spans="1:14" x14ac:dyDescent="0.55000000000000004">
      <c r="A14" s="14" t="s">
        <v>331</v>
      </c>
    </row>
    <row r="15" spans="1:14" x14ac:dyDescent="0.55000000000000004">
      <c r="A15" s="14" t="s">
        <v>332</v>
      </c>
    </row>
    <row r="16" spans="1:14" x14ac:dyDescent="0.55000000000000004">
      <c r="A16" s="14" t="s">
        <v>333</v>
      </c>
    </row>
    <row r="17" spans="1:1" x14ac:dyDescent="0.55000000000000004">
      <c r="A17" s="14" t="s">
        <v>334</v>
      </c>
    </row>
    <row r="18" spans="1:1" x14ac:dyDescent="0.55000000000000004">
      <c r="A18" s="14" t="s">
        <v>335</v>
      </c>
    </row>
    <row r="19" spans="1:1" x14ac:dyDescent="0.55000000000000004">
      <c r="A19" s="14" t="s">
        <v>336</v>
      </c>
    </row>
    <row r="20" spans="1:1" x14ac:dyDescent="0.55000000000000004">
      <c r="A20" s="14" t="s">
        <v>337</v>
      </c>
    </row>
    <row r="21" spans="1:1" x14ac:dyDescent="0.55000000000000004">
      <c r="A21" s="14" t="s">
        <v>338</v>
      </c>
    </row>
    <row r="22" spans="1:1" x14ac:dyDescent="0.55000000000000004">
      <c r="A22" s="14" t="s">
        <v>339</v>
      </c>
    </row>
    <row r="23" spans="1:1" x14ac:dyDescent="0.55000000000000004">
      <c r="A23" s="14" t="s">
        <v>340</v>
      </c>
    </row>
    <row r="24" spans="1:1" x14ac:dyDescent="0.55000000000000004">
      <c r="A24" s="14" t="s">
        <v>341</v>
      </c>
    </row>
    <row r="25" spans="1:1" x14ac:dyDescent="0.55000000000000004">
      <c r="A25" s="14" t="s">
        <v>342</v>
      </c>
    </row>
    <row r="26" spans="1:1" x14ac:dyDescent="0.55000000000000004">
      <c r="A26" s="14" t="s">
        <v>343</v>
      </c>
    </row>
    <row r="27" spans="1:1" x14ac:dyDescent="0.55000000000000004">
      <c r="A27" s="14" t="s">
        <v>344</v>
      </c>
    </row>
    <row r="28" spans="1:1" x14ac:dyDescent="0.55000000000000004">
      <c r="A28" s="14" t="s">
        <v>345</v>
      </c>
    </row>
    <row r="29" spans="1:1" x14ac:dyDescent="0.55000000000000004">
      <c r="A29" s="14" t="s">
        <v>346</v>
      </c>
    </row>
    <row r="30" spans="1:1" x14ac:dyDescent="0.55000000000000004">
      <c r="A30" s="14" t="s">
        <v>347</v>
      </c>
    </row>
    <row r="31" spans="1:1" x14ac:dyDescent="0.55000000000000004">
      <c r="A31" s="14" t="s">
        <v>348</v>
      </c>
    </row>
    <row r="32" spans="1:1" x14ac:dyDescent="0.55000000000000004">
      <c r="A32" s="14" t="s">
        <v>349</v>
      </c>
    </row>
    <row r="33" spans="1:1" x14ac:dyDescent="0.55000000000000004">
      <c r="A33" s="14" t="s">
        <v>350</v>
      </c>
    </row>
    <row r="34" spans="1:1" x14ac:dyDescent="0.55000000000000004">
      <c r="A34" s="14" t="s">
        <v>351</v>
      </c>
    </row>
    <row r="35" spans="1:1" x14ac:dyDescent="0.55000000000000004">
      <c r="A35" s="14" t="s">
        <v>352</v>
      </c>
    </row>
    <row r="36" spans="1:1" x14ac:dyDescent="0.55000000000000004">
      <c r="A36" s="14" t="s">
        <v>353</v>
      </c>
    </row>
    <row r="37" spans="1:1" x14ac:dyDescent="0.55000000000000004">
      <c r="A37" s="14" t="s">
        <v>354</v>
      </c>
    </row>
    <row r="38" spans="1:1" x14ac:dyDescent="0.55000000000000004">
      <c r="A38" s="14" t="s">
        <v>355</v>
      </c>
    </row>
    <row r="39" spans="1:1" x14ac:dyDescent="0.55000000000000004">
      <c r="A39" s="14" t="s">
        <v>356</v>
      </c>
    </row>
    <row r="40" spans="1:1" x14ac:dyDescent="0.55000000000000004">
      <c r="A40" s="14" t="s">
        <v>357</v>
      </c>
    </row>
    <row r="41" spans="1:1" x14ac:dyDescent="0.55000000000000004">
      <c r="A41" s="14" t="s">
        <v>358</v>
      </c>
    </row>
    <row r="42" spans="1:1" x14ac:dyDescent="0.55000000000000004">
      <c r="A42" s="14" t="s">
        <v>359</v>
      </c>
    </row>
    <row r="43" spans="1:1" x14ac:dyDescent="0.55000000000000004">
      <c r="A43" s="14" t="s">
        <v>360</v>
      </c>
    </row>
    <row r="44" spans="1:1" x14ac:dyDescent="0.55000000000000004">
      <c r="A44" s="14" t="s">
        <v>361</v>
      </c>
    </row>
    <row r="45" spans="1:1" x14ac:dyDescent="0.55000000000000004">
      <c r="A45" s="14" t="s">
        <v>362</v>
      </c>
    </row>
    <row r="46" spans="1:1" x14ac:dyDescent="0.55000000000000004">
      <c r="A46" s="14" t="s">
        <v>363</v>
      </c>
    </row>
    <row r="47" spans="1:1" x14ac:dyDescent="0.55000000000000004">
      <c r="A47" s="14" t="s">
        <v>364</v>
      </c>
    </row>
    <row r="48" spans="1:1" x14ac:dyDescent="0.55000000000000004">
      <c r="A48" s="14" t="s">
        <v>365</v>
      </c>
    </row>
    <row r="49" spans="1:1" x14ac:dyDescent="0.55000000000000004">
      <c r="A49" s="14" t="s">
        <v>366</v>
      </c>
    </row>
    <row r="50" spans="1:1" x14ac:dyDescent="0.55000000000000004">
      <c r="A50" s="14" t="s">
        <v>367</v>
      </c>
    </row>
    <row r="51" spans="1:1" x14ac:dyDescent="0.55000000000000004">
      <c r="A51" s="14" t="s">
        <v>368</v>
      </c>
    </row>
    <row r="52" spans="1:1" x14ac:dyDescent="0.55000000000000004">
      <c r="A52" s="14" t="s">
        <v>369</v>
      </c>
    </row>
    <row r="53" spans="1:1" x14ac:dyDescent="0.55000000000000004">
      <c r="A53" s="14" t="s">
        <v>370</v>
      </c>
    </row>
    <row r="54" spans="1:1" x14ac:dyDescent="0.55000000000000004">
      <c r="A54" s="14" t="s">
        <v>371</v>
      </c>
    </row>
    <row r="55" spans="1:1" x14ac:dyDescent="0.55000000000000004">
      <c r="A55" s="14" t="s">
        <v>372</v>
      </c>
    </row>
    <row r="56" spans="1:1" x14ac:dyDescent="0.55000000000000004">
      <c r="A56" s="14" t="s">
        <v>373</v>
      </c>
    </row>
    <row r="57" spans="1:1" x14ac:dyDescent="0.55000000000000004">
      <c r="A57" s="14" t="s">
        <v>374</v>
      </c>
    </row>
    <row r="58" spans="1:1" x14ac:dyDescent="0.55000000000000004">
      <c r="A58" s="14" t="s">
        <v>375</v>
      </c>
    </row>
    <row r="59" spans="1:1" x14ac:dyDescent="0.55000000000000004">
      <c r="A59" s="14" t="s">
        <v>376</v>
      </c>
    </row>
    <row r="60" spans="1:1" x14ac:dyDescent="0.55000000000000004">
      <c r="A60" s="14" t="s">
        <v>377</v>
      </c>
    </row>
    <row r="61" spans="1:1" x14ac:dyDescent="0.55000000000000004">
      <c r="A61" s="14" t="s">
        <v>378</v>
      </c>
    </row>
    <row r="62" spans="1:1" x14ac:dyDescent="0.55000000000000004">
      <c r="A62" s="14" t="s">
        <v>379</v>
      </c>
    </row>
    <row r="63" spans="1:1" x14ac:dyDescent="0.55000000000000004">
      <c r="A63" s="14" t="s">
        <v>380</v>
      </c>
    </row>
    <row r="64" spans="1:1" x14ac:dyDescent="0.55000000000000004">
      <c r="A64" s="14" t="s">
        <v>381</v>
      </c>
    </row>
    <row r="65" spans="1:1" x14ac:dyDescent="0.55000000000000004">
      <c r="A65" s="14" t="s">
        <v>382</v>
      </c>
    </row>
    <row r="66" spans="1:1" x14ac:dyDescent="0.55000000000000004">
      <c r="A66" s="14" t="s">
        <v>383</v>
      </c>
    </row>
    <row r="67" spans="1:1" x14ac:dyDescent="0.55000000000000004">
      <c r="A67" s="14" t="s">
        <v>384</v>
      </c>
    </row>
    <row r="68" spans="1:1" x14ac:dyDescent="0.55000000000000004">
      <c r="A68" s="14" t="s">
        <v>385</v>
      </c>
    </row>
    <row r="69" spans="1:1" x14ac:dyDescent="0.55000000000000004">
      <c r="A69" s="14" t="s">
        <v>386</v>
      </c>
    </row>
    <row r="70" spans="1:1" x14ac:dyDescent="0.55000000000000004">
      <c r="A70" s="14" t="s">
        <v>387</v>
      </c>
    </row>
    <row r="71" spans="1:1" x14ac:dyDescent="0.55000000000000004">
      <c r="A71" s="14" t="s">
        <v>388</v>
      </c>
    </row>
    <row r="72" spans="1:1" x14ac:dyDescent="0.55000000000000004">
      <c r="A72" s="14" t="s">
        <v>389</v>
      </c>
    </row>
    <row r="73" spans="1:1" x14ac:dyDescent="0.55000000000000004">
      <c r="A73" s="14" t="s">
        <v>390</v>
      </c>
    </row>
    <row r="74" spans="1:1" x14ac:dyDescent="0.55000000000000004">
      <c r="A74" s="14" t="s">
        <v>391</v>
      </c>
    </row>
    <row r="75" spans="1:1" x14ac:dyDescent="0.55000000000000004">
      <c r="A75" s="14" t="s">
        <v>392</v>
      </c>
    </row>
    <row r="76" spans="1:1" x14ac:dyDescent="0.55000000000000004">
      <c r="A76" s="14" t="s">
        <v>390</v>
      </c>
    </row>
    <row r="77" spans="1:1" x14ac:dyDescent="0.55000000000000004">
      <c r="A77" s="14" t="s">
        <v>393</v>
      </c>
    </row>
    <row r="78" spans="1:1" x14ac:dyDescent="0.55000000000000004">
      <c r="A78" s="14" t="s">
        <v>394</v>
      </c>
    </row>
    <row r="79" spans="1:1" x14ac:dyDescent="0.55000000000000004">
      <c r="A79" s="14" t="s">
        <v>395</v>
      </c>
    </row>
    <row r="80" spans="1:1" x14ac:dyDescent="0.55000000000000004">
      <c r="A80" s="14" t="s">
        <v>396</v>
      </c>
    </row>
    <row r="81" spans="1:1" x14ac:dyDescent="0.55000000000000004">
      <c r="A81" s="14" t="s">
        <v>397</v>
      </c>
    </row>
    <row r="82" spans="1:1" x14ac:dyDescent="0.55000000000000004">
      <c r="A82" s="14" t="s">
        <v>398</v>
      </c>
    </row>
    <row r="83" spans="1:1" x14ac:dyDescent="0.55000000000000004">
      <c r="A83" s="14" t="s">
        <v>399</v>
      </c>
    </row>
    <row r="84" spans="1:1" x14ac:dyDescent="0.55000000000000004">
      <c r="A84" s="14" t="s">
        <v>400</v>
      </c>
    </row>
    <row r="85" spans="1:1" x14ac:dyDescent="0.55000000000000004">
      <c r="A85" s="14" t="s">
        <v>401</v>
      </c>
    </row>
    <row r="86" spans="1:1" x14ac:dyDescent="0.55000000000000004">
      <c r="A86" s="14" t="s">
        <v>402</v>
      </c>
    </row>
    <row r="87" spans="1:1" x14ac:dyDescent="0.55000000000000004">
      <c r="A87" s="14" t="s">
        <v>403</v>
      </c>
    </row>
    <row r="88" spans="1:1" x14ac:dyDescent="0.55000000000000004">
      <c r="A88" s="14" t="s">
        <v>404</v>
      </c>
    </row>
    <row r="89" spans="1:1" x14ac:dyDescent="0.55000000000000004">
      <c r="A89" s="14" t="s">
        <v>405</v>
      </c>
    </row>
    <row r="90" spans="1:1" x14ac:dyDescent="0.55000000000000004">
      <c r="A90" s="14" t="s">
        <v>406</v>
      </c>
    </row>
    <row r="91" spans="1:1" x14ac:dyDescent="0.55000000000000004">
      <c r="A91" s="14" t="s">
        <v>407</v>
      </c>
    </row>
    <row r="92" spans="1:1" x14ac:dyDescent="0.55000000000000004">
      <c r="A92" s="14" t="s">
        <v>408</v>
      </c>
    </row>
    <row r="93" spans="1:1" x14ac:dyDescent="0.55000000000000004">
      <c r="A93" s="14" t="s">
        <v>409</v>
      </c>
    </row>
    <row r="94" spans="1:1" x14ac:dyDescent="0.55000000000000004">
      <c r="A94" s="14" t="s">
        <v>410</v>
      </c>
    </row>
    <row r="95" spans="1:1" x14ac:dyDescent="0.55000000000000004">
      <c r="A95" s="14" t="s">
        <v>411</v>
      </c>
    </row>
    <row r="96" spans="1:1" x14ac:dyDescent="0.55000000000000004">
      <c r="A96" s="14" t="s">
        <v>412</v>
      </c>
    </row>
    <row r="97" spans="1:1" x14ac:dyDescent="0.55000000000000004">
      <c r="A97" s="14" t="s">
        <v>378</v>
      </c>
    </row>
    <row r="98" spans="1:1" x14ac:dyDescent="0.55000000000000004">
      <c r="A98" s="14" t="s">
        <v>413</v>
      </c>
    </row>
    <row r="99" spans="1:1" x14ac:dyDescent="0.55000000000000004">
      <c r="A99" s="14" t="s">
        <v>414</v>
      </c>
    </row>
    <row r="100" spans="1:1" x14ac:dyDescent="0.55000000000000004">
      <c r="A100" s="14" t="s">
        <v>362</v>
      </c>
    </row>
    <row r="101" spans="1:1" x14ac:dyDescent="0.55000000000000004">
      <c r="A101" s="14" t="s">
        <v>415</v>
      </c>
    </row>
    <row r="102" spans="1:1" x14ac:dyDescent="0.55000000000000004">
      <c r="A102" s="14" t="s">
        <v>416</v>
      </c>
    </row>
    <row r="103" spans="1:1" x14ac:dyDescent="0.55000000000000004">
      <c r="A103" s="14" t="s">
        <v>417</v>
      </c>
    </row>
    <row r="104" spans="1:1" x14ac:dyDescent="0.55000000000000004">
      <c r="A104" s="14" t="s">
        <v>418</v>
      </c>
    </row>
    <row r="105" spans="1:1" x14ac:dyDescent="0.55000000000000004">
      <c r="A105" s="14" t="s">
        <v>407</v>
      </c>
    </row>
    <row r="106" spans="1:1" x14ac:dyDescent="0.55000000000000004">
      <c r="A106" s="14" t="s">
        <v>419</v>
      </c>
    </row>
    <row r="107" spans="1:1" x14ac:dyDescent="0.55000000000000004">
      <c r="A107" s="14" t="s">
        <v>420</v>
      </c>
    </row>
    <row r="108" spans="1:1" x14ac:dyDescent="0.55000000000000004">
      <c r="A108" s="14" t="s">
        <v>421</v>
      </c>
    </row>
    <row r="109" spans="1:1" x14ac:dyDescent="0.55000000000000004">
      <c r="A109" s="14" t="s">
        <v>422</v>
      </c>
    </row>
    <row r="110" spans="1:1" x14ac:dyDescent="0.55000000000000004">
      <c r="A110" s="14" t="s">
        <v>423</v>
      </c>
    </row>
    <row r="111" spans="1:1" x14ac:dyDescent="0.55000000000000004">
      <c r="A111" s="14" t="s">
        <v>424</v>
      </c>
    </row>
    <row r="112" spans="1:1" x14ac:dyDescent="0.55000000000000004">
      <c r="A112" s="14" t="s">
        <v>425</v>
      </c>
    </row>
    <row r="113" spans="1:1" x14ac:dyDescent="0.55000000000000004">
      <c r="A113" s="14" t="s">
        <v>426</v>
      </c>
    </row>
    <row r="114" spans="1:1" x14ac:dyDescent="0.55000000000000004">
      <c r="A114" s="14" t="s">
        <v>427</v>
      </c>
    </row>
    <row r="115" spans="1:1" x14ac:dyDescent="0.55000000000000004">
      <c r="A115" s="14" t="s">
        <v>428</v>
      </c>
    </row>
    <row r="116" spans="1:1" x14ac:dyDescent="0.55000000000000004">
      <c r="A116" s="14" t="s">
        <v>335</v>
      </c>
    </row>
    <row r="117" spans="1:1" x14ac:dyDescent="0.55000000000000004">
      <c r="A117" s="14" t="s">
        <v>429</v>
      </c>
    </row>
    <row r="118" spans="1:1" x14ac:dyDescent="0.55000000000000004">
      <c r="A118" s="14" t="s">
        <v>430</v>
      </c>
    </row>
    <row r="119" spans="1:1" x14ac:dyDescent="0.55000000000000004">
      <c r="A119" s="14" t="s">
        <v>431</v>
      </c>
    </row>
    <row r="120" spans="1:1" x14ac:dyDescent="0.55000000000000004">
      <c r="A120" s="14" t="s">
        <v>320</v>
      </c>
    </row>
    <row r="121" spans="1:1" x14ac:dyDescent="0.55000000000000004">
      <c r="A121" s="14" t="s">
        <v>432</v>
      </c>
    </row>
    <row r="122" spans="1:1" x14ac:dyDescent="0.55000000000000004">
      <c r="A122" s="14" t="s">
        <v>433</v>
      </c>
    </row>
    <row r="123" spans="1:1" x14ac:dyDescent="0.55000000000000004">
      <c r="A123" s="14" t="s">
        <v>434</v>
      </c>
    </row>
    <row r="124" spans="1:1" x14ac:dyDescent="0.55000000000000004">
      <c r="A124" s="14" t="s">
        <v>435</v>
      </c>
    </row>
    <row r="125" spans="1:1" x14ac:dyDescent="0.55000000000000004">
      <c r="A125" s="14" t="s">
        <v>436</v>
      </c>
    </row>
    <row r="126" spans="1:1" x14ac:dyDescent="0.55000000000000004">
      <c r="A126" s="14" t="s">
        <v>437</v>
      </c>
    </row>
    <row r="127" spans="1:1" x14ac:dyDescent="0.55000000000000004">
      <c r="A127" s="14" t="s">
        <v>438</v>
      </c>
    </row>
    <row r="128" spans="1:1" x14ac:dyDescent="0.55000000000000004">
      <c r="A128" s="14" t="s">
        <v>439</v>
      </c>
    </row>
    <row r="129" spans="1:1" x14ac:dyDescent="0.55000000000000004">
      <c r="A129" s="14" t="s">
        <v>440</v>
      </c>
    </row>
    <row r="130" spans="1:1" x14ac:dyDescent="0.55000000000000004">
      <c r="A130" s="14" t="s">
        <v>441</v>
      </c>
    </row>
    <row r="131" spans="1:1" x14ac:dyDescent="0.55000000000000004">
      <c r="A131" s="14" t="s">
        <v>442</v>
      </c>
    </row>
    <row r="132" spans="1:1" x14ac:dyDescent="0.55000000000000004">
      <c r="A132" s="14" t="s">
        <v>443</v>
      </c>
    </row>
    <row r="133" spans="1:1" x14ac:dyDescent="0.55000000000000004">
      <c r="A133" s="14" t="s">
        <v>444</v>
      </c>
    </row>
    <row r="134" spans="1:1" x14ac:dyDescent="0.55000000000000004">
      <c r="A134" s="14" t="s">
        <v>445</v>
      </c>
    </row>
    <row r="135" spans="1:1" x14ac:dyDescent="0.55000000000000004">
      <c r="A135" s="14" t="s">
        <v>446</v>
      </c>
    </row>
    <row r="136" spans="1:1" x14ac:dyDescent="0.55000000000000004">
      <c r="A136" s="14" t="s">
        <v>447</v>
      </c>
    </row>
    <row r="137" spans="1:1" x14ac:dyDescent="0.55000000000000004">
      <c r="A137" s="14" t="s">
        <v>448</v>
      </c>
    </row>
    <row r="138" spans="1:1" x14ac:dyDescent="0.55000000000000004">
      <c r="A138" s="14" t="s">
        <v>449</v>
      </c>
    </row>
    <row r="139" spans="1:1" x14ac:dyDescent="0.55000000000000004">
      <c r="A139" s="14" t="s">
        <v>450</v>
      </c>
    </row>
    <row r="140" spans="1:1" x14ac:dyDescent="0.55000000000000004">
      <c r="A140" s="14" t="s">
        <v>451</v>
      </c>
    </row>
    <row r="141" spans="1:1" x14ac:dyDescent="0.55000000000000004">
      <c r="A141" s="14" t="s">
        <v>452</v>
      </c>
    </row>
    <row r="142" spans="1:1" x14ac:dyDescent="0.55000000000000004">
      <c r="A142" s="14" t="s">
        <v>453</v>
      </c>
    </row>
    <row r="143" spans="1:1" x14ac:dyDescent="0.55000000000000004">
      <c r="A143" s="14" t="s">
        <v>454</v>
      </c>
    </row>
    <row r="144" spans="1:1" x14ac:dyDescent="0.55000000000000004">
      <c r="A144" s="14" t="s">
        <v>455</v>
      </c>
    </row>
    <row r="145" spans="1:1" x14ac:dyDescent="0.55000000000000004">
      <c r="A145" s="14" t="s">
        <v>456</v>
      </c>
    </row>
    <row r="146" spans="1:1" x14ac:dyDescent="0.55000000000000004">
      <c r="A146" s="14" t="s">
        <v>457</v>
      </c>
    </row>
    <row r="147" spans="1:1" x14ac:dyDescent="0.55000000000000004">
      <c r="A147" s="14" t="s">
        <v>458</v>
      </c>
    </row>
    <row r="148" spans="1:1" x14ac:dyDescent="0.55000000000000004">
      <c r="A148" s="14" t="s">
        <v>459</v>
      </c>
    </row>
    <row r="149" spans="1:1" x14ac:dyDescent="0.55000000000000004">
      <c r="A149" s="14" t="s">
        <v>460</v>
      </c>
    </row>
    <row r="150" spans="1:1" x14ac:dyDescent="0.55000000000000004">
      <c r="A150" s="14" t="s">
        <v>461</v>
      </c>
    </row>
    <row r="151" spans="1:1" x14ac:dyDescent="0.55000000000000004">
      <c r="A151" s="14" t="s">
        <v>462</v>
      </c>
    </row>
    <row r="152" spans="1:1" x14ac:dyDescent="0.55000000000000004">
      <c r="A152" s="14" t="s">
        <v>463</v>
      </c>
    </row>
    <row r="153" spans="1:1" x14ac:dyDescent="0.55000000000000004">
      <c r="A153" s="14" t="s">
        <v>464</v>
      </c>
    </row>
    <row r="154" spans="1:1" x14ac:dyDescent="0.55000000000000004">
      <c r="A154" s="14" t="s">
        <v>465</v>
      </c>
    </row>
    <row r="155" spans="1:1" x14ac:dyDescent="0.55000000000000004">
      <c r="A155" s="14" t="s">
        <v>466</v>
      </c>
    </row>
    <row r="156" spans="1:1" x14ac:dyDescent="0.55000000000000004">
      <c r="A156" s="14" t="s">
        <v>467</v>
      </c>
    </row>
    <row r="157" spans="1:1" x14ac:dyDescent="0.55000000000000004">
      <c r="A157" s="14" t="s">
        <v>417</v>
      </c>
    </row>
    <row r="158" spans="1:1" x14ac:dyDescent="0.55000000000000004">
      <c r="A158" s="14" t="s">
        <v>468</v>
      </c>
    </row>
    <row r="159" spans="1:1" x14ac:dyDescent="0.55000000000000004">
      <c r="A159" s="14" t="s">
        <v>389</v>
      </c>
    </row>
    <row r="160" spans="1:1" x14ac:dyDescent="0.55000000000000004">
      <c r="A160" s="14" t="s">
        <v>469</v>
      </c>
    </row>
    <row r="161" spans="1:1" x14ac:dyDescent="0.55000000000000004">
      <c r="A161" s="14" t="s">
        <v>470</v>
      </c>
    </row>
    <row r="162" spans="1:1" x14ac:dyDescent="0.55000000000000004">
      <c r="A162" s="14" t="s">
        <v>471</v>
      </c>
    </row>
    <row r="163" spans="1:1" x14ac:dyDescent="0.55000000000000004">
      <c r="A163" s="14" t="s">
        <v>472</v>
      </c>
    </row>
    <row r="164" spans="1:1" x14ac:dyDescent="0.55000000000000004">
      <c r="A164" s="14" t="s">
        <v>473</v>
      </c>
    </row>
    <row r="165" spans="1:1" x14ac:dyDescent="0.55000000000000004">
      <c r="A165" s="14" t="s">
        <v>474</v>
      </c>
    </row>
    <row r="166" spans="1:1" x14ac:dyDescent="0.55000000000000004">
      <c r="A166" s="14" t="s">
        <v>475</v>
      </c>
    </row>
    <row r="167" spans="1:1" x14ac:dyDescent="0.55000000000000004">
      <c r="A167" s="14" t="s">
        <v>476</v>
      </c>
    </row>
    <row r="168" spans="1:1" x14ac:dyDescent="0.55000000000000004">
      <c r="A168" s="14" t="s">
        <v>477</v>
      </c>
    </row>
    <row r="169" spans="1:1" x14ac:dyDescent="0.55000000000000004">
      <c r="A169" s="14" t="s">
        <v>478</v>
      </c>
    </row>
    <row r="170" spans="1:1" x14ac:dyDescent="0.55000000000000004">
      <c r="A170" s="14" t="s">
        <v>479</v>
      </c>
    </row>
    <row r="171" spans="1:1" x14ac:dyDescent="0.55000000000000004">
      <c r="A171" s="14" t="s">
        <v>480</v>
      </c>
    </row>
    <row r="172" spans="1:1" x14ac:dyDescent="0.55000000000000004">
      <c r="A172" s="14" t="s">
        <v>481</v>
      </c>
    </row>
    <row r="173" spans="1:1" x14ac:dyDescent="0.55000000000000004">
      <c r="A173" s="14" t="s">
        <v>482</v>
      </c>
    </row>
    <row r="174" spans="1:1" x14ac:dyDescent="0.55000000000000004">
      <c r="A174" s="14" t="s">
        <v>483</v>
      </c>
    </row>
    <row r="175" spans="1:1" x14ac:dyDescent="0.55000000000000004">
      <c r="A175" s="14" t="s">
        <v>484</v>
      </c>
    </row>
    <row r="176" spans="1:1" x14ac:dyDescent="0.55000000000000004">
      <c r="A176" s="14" t="s">
        <v>485</v>
      </c>
    </row>
    <row r="177" spans="1:1" x14ac:dyDescent="0.55000000000000004">
      <c r="A177" s="14" t="s">
        <v>486</v>
      </c>
    </row>
    <row r="178" spans="1:1" x14ac:dyDescent="0.55000000000000004">
      <c r="A178" s="14" t="s">
        <v>487</v>
      </c>
    </row>
    <row r="179" spans="1:1" x14ac:dyDescent="0.55000000000000004">
      <c r="A179" s="14" t="s">
        <v>488</v>
      </c>
    </row>
    <row r="180" spans="1:1" x14ac:dyDescent="0.55000000000000004">
      <c r="A180" s="14" t="s">
        <v>489</v>
      </c>
    </row>
    <row r="181" spans="1:1" x14ac:dyDescent="0.55000000000000004">
      <c r="A181" s="14" t="s">
        <v>490</v>
      </c>
    </row>
    <row r="182" spans="1:1" x14ac:dyDescent="0.55000000000000004">
      <c r="A182" s="14" t="s">
        <v>491</v>
      </c>
    </row>
    <row r="183" spans="1:1" x14ac:dyDescent="0.55000000000000004">
      <c r="A183" s="14" t="s">
        <v>441</v>
      </c>
    </row>
    <row r="184" spans="1:1" x14ac:dyDescent="0.55000000000000004">
      <c r="A184" s="14" t="s">
        <v>492</v>
      </c>
    </row>
    <row r="185" spans="1:1" x14ac:dyDescent="0.55000000000000004">
      <c r="A185" s="14" t="s">
        <v>493</v>
      </c>
    </row>
    <row r="186" spans="1:1" x14ac:dyDescent="0.55000000000000004">
      <c r="A186" s="14" t="s">
        <v>494</v>
      </c>
    </row>
    <row r="187" spans="1:1" x14ac:dyDescent="0.55000000000000004">
      <c r="A187" s="14" t="s">
        <v>495</v>
      </c>
    </row>
    <row r="188" spans="1:1" x14ac:dyDescent="0.55000000000000004">
      <c r="A188" s="14" t="s">
        <v>496</v>
      </c>
    </row>
    <row r="189" spans="1:1" x14ac:dyDescent="0.55000000000000004">
      <c r="A189" s="14" t="s">
        <v>497</v>
      </c>
    </row>
    <row r="190" spans="1:1" x14ac:dyDescent="0.55000000000000004">
      <c r="A190" s="14" t="s">
        <v>498</v>
      </c>
    </row>
    <row r="191" spans="1:1" x14ac:dyDescent="0.55000000000000004">
      <c r="A191" s="14" t="s">
        <v>499</v>
      </c>
    </row>
    <row r="192" spans="1:1" x14ac:dyDescent="0.55000000000000004">
      <c r="A192" s="14" t="s">
        <v>478</v>
      </c>
    </row>
    <row r="193" spans="1:1" x14ac:dyDescent="0.55000000000000004">
      <c r="A193" s="14" t="s">
        <v>498</v>
      </c>
    </row>
    <row r="194" spans="1:1" x14ac:dyDescent="0.55000000000000004">
      <c r="A194" s="14" t="s">
        <v>477</v>
      </c>
    </row>
    <row r="195" spans="1:1" x14ac:dyDescent="0.55000000000000004">
      <c r="A195" s="14" t="s">
        <v>500</v>
      </c>
    </row>
    <row r="196" spans="1:1" x14ac:dyDescent="0.55000000000000004">
      <c r="A196" s="14" t="s">
        <v>417</v>
      </c>
    </row>
    <row r="197" spans="1:1" x14ac:dyDescent="0.55000000000000004">
      <c r="A197" s="14" t="s">
        <v>501</v>
      </c>
    </row>
    <row r="198" spans="1:1" x14ac:dyDescent="0.55000000000000004">
      <c r="A198" s="14" t="s">
        <v>445</v>
      </c>
    </row>
    <row r="199" spans="1:1" x14ac:dyDescent="0.55000000000000004">
      <c r="A199" s="14" t="s">
        <v>471</v>
      </c>
    </row>
    <row r="200" spans="1:1" x14ac:dyDescent="0.55000000000000004">
      <c r="A200" s="14" t="s">
        <v>448</v>
      </c>
    </row>
    <row r="201" spans="1:1" x14ac:dyDescent="0.55000000000000004">
      <c r="A201" s="14" t="s">
        <v>473</v>
      </c>
    </row>
    <row r="202" spans="1:1" x14ac:dyDescent="0.55000000000000004">
      <c r="A202" s="14" t="s">
        <v>502</v>
      </c>
    </row>
    <row r="203" spans="1:1" x14ac:dyDescent="0.55000000000000004">
      <c r="A203" s="14" t="s">
        <v>503</v>
      </c>
    </row>
    <row r="204" spans="1:1" x14ac:dyDescent="0.55000000000000004">
      <c r="A204" s="14" t="s">
        <v>504</v>
      </c>
    </row>
    <row r="205" spans="1:1" x14ac:dyDescent="0.55000000000000004">
      <c r="A205" s="14" t="s">
        <v>505</v>
      </c>
    </row>
    <row r="206" spans="1:1" x14ac:dyDescent="0.55000000000000004">
      <c r="A206" s="14" t="s">
        <v>506</v>
      </c>
    </row>
    <row r="207" spans="1:1" x14ac:dyDescent="0.55000000000000004">
      <c r="A207" s="14" t="s">
        <v>507</v>
      </c>
    </row>
    <row r="208" spans="1:1" x14ac:dyDescent="0.55000000000000004">
      <c r="A208" s="14" t="s">
        <v>508</v>
      </c>
    </row>
    <row r="209" spans="1:1" x14ac:dyDescent="0.55000000000000004">
      <c r="A209" s="14" t="s">
        <v>509</v>
      </c>
    </row>
    <row r="210" spans="1:1" x14ac:dyDescent="0.55000000000000004">
      <c r="A210" s="14" t="s">
        <v>510</v>
      </c>
    </row>
    <row r="211" spans="1:1" x14ac:dyDescent="0.55000000000000004">
      <c r="A211" s="14" t="s">
        <v>511</v>
      </c>
    </row>
    <row r="212" spans="1:1" x14ac:dyDescent="0.55000000000000004">
      <c r="A212" s="14" t="s">
        <v>512</v>
      </c>
    </row>
    <row r="213" spans="1:1" x14ac:dyDescent="0.55000000000000004">
      <c r="A213" s="14" t="s">
        <v>513</v>
      </c>
    </row>
    <row r="214" spans="1:1" x14ac:dyDescent="0.55000000000000004">
      <c r="A214" s="14" t="s">
        <v>514</v>
      </c>
    </row>
    <row r="215" spans="1:1" x14ac:dyDescent="0.55000000000000004">
      <c r="A215" s="14" t="s">
        <v>515</v>
      </c>
    </row>
    <row r="216" spans="1:1" x14ac:dyDescent="0.55000000000000004">
      <c r="A216" s="14" t="s">
        <v>516</v>
      </c>
    </row>
    <row r="217" spans="1:1" x14ac:dyDescent="0.55000000000000004">
      <c r="A217" s="14" t="s">
        <v>517</v>
      </c>
    </row>
    <row r="218" spans="1:1" x14ac:dyDescent="0.55000000000000004">
      <c r="A218" s="14" t="s">
        <v>518</v>
      </c>
    </row>
    <row r="219" spans="1:1" x14ac:dyDescent="0.55000000000000004">
      <c r="A219" s="14" t="s">
        <v>519</v>
      </c>
    </row>
    <row r="220" spans="1:1" x14ac:dyDescent="0.55000000000000004">
      <c r="A220" s="14" t="s">
        <v>472</v>
      </c>
    </row>
    <row r="221" spans="1:1" x14ac:dyDescent="0.55000000000000004">
      <c r="A221" s="14" t="s">
        <v>520</v>
      </c>
    </row>
    <row r="222" spans="1:1" x14ac:dyDescent="0.55000000000000004">
      <c r="A222" s="14" t="s">
        <v>521</v>
      </c>
    </row>
    <row r="223" spans="1:1" x14ac:dyDescent="0.55000000000000004">
      <c r="A223" s="14" t="s">
        <v>522</v>
      </c>
    </row>
    <row r="224" spans="1:1" x14ac:dyDescent="0.55000000000000004">
      <c r="A224" s="14" t="s">
        <v>449</v>
      </c>
    </row>
    <row r="225" spans="1:1" x14ac:dyDescent="0.55000000000000004">
      <c r="A225" s="14" t="s">
        <v>523</v>
      </c>
    </row>
    <row r="226" spans="1:1" x14ac:dyDescent="0.55000000000000004">
      <c r="A226" s="14" t="s">
        <v>524</v>
      </c>
    </row>
    <row r="227" spans="1:1" x14ac:dyDescent="0.55000000000000004">
      <c r="A227" s="14" t="s">
        <v>525</v>
      </c>
    </row>
    <row r="228" spans="1:1" x14ac:dyDescent="0.55000000000000004">
      <c r="A228" s="14" t="s">
        <v>526</v>
      </c>
    </row>
    <row r="229" spans="1:1" x14ac:dyDescent="0.55000000000000004">
      <c r="A229" s="14" t="s">
        <v>527</v>
      </c>
    </row>
    <row r="230" spans="1:1" x14ac:dyDescent="0.55000000000000004">
      <c r="A230" s="14" t="s">
        <v>528</v>
      </c>
    </row>
    <row r="231" spans="1:1" x14ac:dyDescent="0.55000000000000004">
      <c r="A231" s="14" t="s">
        <v>529</v>
      </c>
    </row>
    <row r="232" spans="1:1" x14ac:dyDescent="0.55000000000000004">
      <c r="A232" s="14" t="s">
        <v>393</v>
      </c>
    </row>
    <row r="233" spans="1:1" x14ac:dyDescent="0.55000000000000004">
      <c r="A233" s="14" t="s">
        <v>530</v>
      </c>
    </row>
    <row r="234" spans="1:1" x14ac:dyDescent="0.55000000000000004">
      <c r="A234" s="14" t="s">
        <v>531</v>
      </c>
    </row>
    <row r="235" spans="1:1" x14ac:dyDescent="0.55000000000000004">
      <c r="A235" s="14" t="s">
        <v>344</v>
      </c>
    </row>
    <row r="236" spans="1:1" x14ac:dyDescent="0.55000000000000004">
      <c r="A236" s="14" t="s">
        <v>532</v>
      </c>
    </row>
    <row r="237" spans="1:1" x14ac:dyDescent="0.55000000000000004">
      <c r="A237" s="14" t="s">
        <v>533</v>
      </c>
    </row>
    <row r="238" spans="1:1" x14ac:dyDescent="0.55000000000000004">
      <c r="A238" s="14" t="s">
        <v>534</v>
      </c>
    </row>
    <row r="239" spans="1:1" x14ac:dyDescent="0.55000000000000004">
      <c r="A239" s="14" t="s">
        <v>535</v>
      </c>
    </row>
    <row r="240" spans="1:1" x14ac:dyDescent="0.55000000000000004">
      <c r="A240" s="14" t="s">
        <v>536</v>
      </c>
    </row>
    <row r="241" spans="1:1" x14ac:dyDescent="0.55000000000000004">
      <c r="A241" s="14" t="s">
        <v>537</v>
      </c>
    </row>
    <row r="242" spans="1:1" x14ac:dyDescent="0.55000000000000004">
      <c r="A242" s="14" t="s">
        <v>538</v>
      </c>
    </row>
    <row r="243" spans="1:1" x14ac:dyDescent="0.55000000000000004">
      <c r="A243" s="14" t="s">
        <v>539</v>
      </c>
    </row>
    <row r="244" spans="1:1" x14ac:dyDescent="0.55000000000000004">
      <c r="A244" s="14" t="s">
        <v>360</v>
      </c>
    </row>
    <row r="245" spans="1:1" x14ac:dyDescent="0.55000000000000004">
      <c r="A245" s="14" t="s">
        <v>540</v>
      </c>
    </row>
    <row r="246" spans="1:1" x14ac:dyDescent="0.55000000000000004">
      <c r="A246" s="14" t="s">
        <v>541</v>
      </c>
    </row>
    <row r="247" spans="1:1" x14ac:dyDescent="0.55000000000000004">
      <c r="A247" s="14" t="s">
        <v>320</v>
      </c>
    </row>
    <row r="248" spans="1:1" x14ac:dyDescent="0.55000000000000004">
      <c r="A248" s="14" t="s">
        <v>542</v>
      </c>
    </row>
    <row r="249" spans="1:1" x14ac:dyDescent="0.55000000000000004">
      <c r="A249" s="14" t="s">
        <v>460</v>
      </c>
    </row>
    <row r="250" spans="1:1" x14ac:dyDescent="0.55000000000000004">
      <c r="A250" s="14" t="s">
        <v>499</v>
      </c>
    </row>
    <row r="251" spans="1:1" x14ac:dyDescent="0.55000000000000004">
      <c r="A251" s="14" t="s">
        <v>543</v>
      </c>
    </row>
    <row r="252" spans="1:1" x14ac:dyDescent="0.55000000000000004">
      <c r="A252" s="14" t="s">
        <v>544</v>
      </c>
    </row>
    <row r="253" spans="1:1" x14ac:dyDescent="0.55000000000000004">
      <c r="A253" s="14" t="s">
        <v>545</v>
      </c>
    </row>
    <row r="254" spans="1:1" x14ac:dyDescent="0.55000000000000004">
      <c r="A254" s="14" t="s">
        <v>546</v>
      </c>
    </row>
    <row r="255" spans="1:1" x14ac:dyDescent="0.55000000000000004">
      <c r="A255" s="14" t="s">
        <v>441</v>
      </c>
    </row>
    <row r="256" spans="1:1" x14ac:dyDescent="0.55000000000000004">
      <c r="A256" s="14" t="s">
        <v>547</v>
      </c>
    </row>
    <row r="257" spans="1:1" x14ac:dyDescent="0.55000000000000004">
      <c r="A257" s="14" t="s">
        <v>380</v>
      </c>
    </row>
    <row r="258" spans="1:1" x14ac:dyDescent="0.55000000000000004">
      <c r="A258" s="14" t="s">
        <v>548</v>
      </c>
    </row>
    <row r="259" spans="1:1" x14ac:dyDescent="0.55000000000000004">
      <c r="A259" s="14" t="s">
        <v>549</v>
      </c>
    </row>
    <row r="260" spans="1:1" x14ac:dyDescent="0.55000000000000004">
      <c r="A260" s="14" t="s">
        <v>550</v>
      </c>
    </row>
    <row r="261" spans="1:1" x14ac:dyDescent="0.55000000000000004">
      <c r="A261" s="14" t="s">
        <v>551</v>
      </c>
    </row>
    <row r="262" spans="1:1" x14ac:dyDescent="0.55000000000000004">
      <c r="A262" s="14" t="s">
        <v>552</v>
      </c>
    </row>
    <row r="263" spans="1:1" x14ac:dyDescent="0.55000000000000004">
      <c r="A263" s="14" t="s">
        <v>373</v>
      </c>
    </row>
    <row r="264" spans="1:1" x14ac:dyDescent="0.55000000000000004">
      <c r="A264" s="14" t="s">
        <v>553</v>
      </c>
    </row>
    <row r="265" spans="1:1" x14ac:dyDescent="0.55000000000000004">
      <c r="A265" s="14" t="s">
        <v>388</v>
      </c>
    </row>
    <row r="266" spans="1:1" x14ac:dyDescent="0.55000000000000004">
      <c r="A266" s="14" t="s">
        <v>554</v>
      </c>
    </row>
    <row r="267" spans="1:1" x14ac:dyDescent="0.55000000000000004">
      <c r="A267" s="14" t="s">
        <v>555</v>
      </c>
    </row>
    <row r="268" spans="1:1" x14ac:dyDescent="0.55000000000000004">
      <c r="A268" s="14" t="s">
        <v>556</v>
      </c>
    </row>
    <row r="269" spans="1:1" x14ac:dyDescent="0.55000000000000004">
      <c r="A269" s="14" t="s">
        <v>400</v>
      </c>
    </row>
    <row r="270" spans="1:1" x14ac:dyDescent="0.55000000000000004">
      <c r="A270" s="14" t="s">
        <v>557</v>
      </c>
    </row>
    <row r="271" spans="1:1" x14ac:dyDescent="0.55000000000000004">
      <c r="A271" s="14" t="s">
        <v>424</v>
      </c>
    </row>
    <row r="272" spans="1:1" x14ac:dyDescent="0.55000000000000004">
      <c r="A272" s="14" t="s">
        <v>558</v>
      </c>
    </row>
    <row r="273" spans="1:1" x14ac:dyDescent="0.55000000000000004">
      <c r="A273" s="14" t="s">
        <v>559</v>
      </c>
    </row>
    <row r="274" spans="1:1" x14ac:dyDescent="0.55000000000000004">
      <c r="A274" s="14" t="s">
        <v>560</v>
      </c>
    </row>
    <row r="275" spans="1:1" x14ac:dyDescent="0.55000000000000004">
      <c r="A275" s="14" t="s">
        <v>561</v>
      </c>
    </row>
    <row r="276" spans="1:1" x14ac:dyDescent="0.55000000000000004">
      <c r="A276" s="14" t="s">
        <v>562</v>
      </c>
    </row>
    <row r="277" spans="1:1" x14ac:dyDescent="0.55000000000000004">
      <c r="A277" s="14" t="s">
        <v>563</v>
      </c>
    </row>
    <row r="278" spans="1:1" x14ac:dyDescent="0.55000000000000004">
      <c r="A278" s="14" t="s">
        <v>564</v>
      </c>
    </row>
    <row r="279" spans="1:1" x14ac:dyDescent="0.55000000000000004">
      <c r="A279" s="14" t="s">
        <v>565</v>
      </c>
    </row>
    <row r="280" spans="1:1" x14ac:dyDescent="0.55000000000000004">
      <c r="A280" s="14" t="s">
        <v>566</v>
      </c>
    </row>
    <row r="281" spans="1:1" x14ac:dyDescent="0.55000000000000004">
      <c r="A281" s="14" t="s">
        <v>567</v>
      </c>
    </row>
    <row r="282" spans="1:1" x14ac:dyDescent="0.55000000000000004">
      <c r="A282" s="14" t="s">
        <v>568</v>
      </c>
    </row>
    <row r="283" spans="1:1" x14ac:dyDescent="0.55000000000000004">
      <c r="A283" s="14" t="s">
        <v>398</v>
      </c>
    </row>
    <row r="284" spans="1:1" x14ac:dyDescent="0.55000000000000004">
      <c r="A284" s="14" t="s">
        <v>569</v>
      </c>
    </row>
    <row r="285" spans="1:1" x14ac:dyDescent="0.55000000000000004">
      <c r="A285" s="14" t="s">
        <v>570</v>
      </c>
    </row>
    <row r="286" spans="1:1" x14ac:dyDescent="0.55000000000000004">
      <c r="A286" s="14" t="s">
        <v>571</v>
      </c>
    </row>
    <row r="287" spans="1:1" x14ac:dyDescent="0.55000000000000004">
      <c r="A287" s="14" t="s">
        <v>572</v>
      </c>
    </row>
    <row r="288" spans="1:1" x14ac:dyDescent="0.55000000000000004">
      <c r="A288" s="14" t="s">
        <v>573</v>
      </c>
    </row>
    <row r="289" spans="1:1" x14ac:dyDescent="0.55000000000000004">
      <c r="A289" s="14" t="s">
        <v>574</v>
      </c>
    </row>
    <row r="290" spans="1:1" x14ac:dyDescent="0.55000000000000004">
      <c r="A290" s="14" t="s">
        <v>575</v>
      </c>
    </row>
    <row r="291" spans="1:1" x14ac:dyDescent="0.55000000000000004">
      <c r="A291" s="14" t="s">
        <v>381</v>
      </c>
    </row>
    <row r="292" spans="1:1" x14ac:dyDescent="0.55000000000000004">
      <c r="A292" s="14" t="s">
        <v>576</v>
      </c>
    </row>
    <row r="293" spans="1:1" x14ac:dyDescent="0.55000000000000004">
      <c r="A293" s="14" t="s">
        <v>577</v>
      </c>
    </row>
    <row r="294" spans="1:1" x14ac:dyDescent="0.55000000000000004">
      <c r="A294" s="14" t="s">
        <v>578</v>
      </c>
    </row>
    <row r="295" spans="1:1" x14ac:dyDescent="0.55000000000000004">
      <c r="A295" s="14" t="s">
        <v>321</v>
      </c>
    </row>
    <row r="296" spans="1:1" x14ac:dyDescent="0.55000000000000004">
      <c r="A296" s="14" t="s">
        <v>541</v>
      </c>
    </row>
    <row r="297" spans="1:1" x14ac:dyDescent="0.55000000000000004">
      <c r="A297" s="14" t="s">
        <v>579</v>
      </c>
    </row>
    <row r="298" spans="1:1" x14ac:dyDescent="0.55000000000000004">
      <c r="A298" s="14" t="s">
        <v>580</v>
      </c>
    </row>
    <row r="299" spans="1:1" x14ac:dyDescent="0.55000000000000004">
      <c r="A299" s="14" t="s">
        <v>581</v>
      </c>
    </row>
    <row r="300" spans="1:1" x14ac:dyDescent="0.55000000000000004">
      <c r="A300" s="14" t="s">
        <v>582</v>
      </c>
    </row>
    <row r="301" spans="1:1" x14ac:dyDescent="0.55000000000000004">
      <c r="A301" s="14" t="s">
        <v>583</v>
      </c>
    </row>
    <row r="302" spans="1:1" x14ac:dyDescent="0.55000000000000004">
      <c r="A302" s="14" t="s">
        <v>502</v>
      </c>
    </row>
    <row r="303" spans="1:1" x14ac:dyDescent="0.55000000000000004">
      <c r="A303" s="14" t="s">
        <v>584</v>
      </c>
    </row>
    <row r="304" spans="1:1" x14ac:dyDescent="0.55000000000000004">
      <c r="A304" s="14" t="s">
        <v>585</v>
      </c>
    </row>
    <row r="305" spans="1:1" x14ac:dyDescent="0.55000000000000004">
      <c r="A305" s="14" t="s">
        <v>475</v>
      </c>
    </row>
    <row r="306" spans="1:1" x14ac:dyDescent="0.55000000000000004">
      <c r="A306" s="14" t="s">
        <v>586</v>
      </c>
    </row>
    <row r="307" spans="1:1" x14ac:dyDescent="0.55000000000000004">
      <c r="A307" s="14" t="s">
        <v>587</v>
      </c>
    </row>
    <row r="308" spans="1:1" x14ac:dyDescent="0.55000000000000004">
      <c r="A308" s="14" t="s">
        <v>588</v>
      </c>
    </row>
    <row r="309" spans="1:1" x14ac:dyDescent="0.55000000000000004">
      <c r="A309" s="14" t="s">
        <v>589</v>
      </c>
    </row>
    <row r="310" spans="1:1" x14ac:dyDescent="0.55000000000000004">
      <c r="A310" s="14" t="s">
        <v>590</v>
      </c>
    </row>
    <row r="311" spans="1:1" x14ac:dyDescent="0.55000000000000004">
      <c r="A311" s="14" t="s">
        <v>591</v>
      </c>
    </row>
    <row r="312" spans="1:1" x14ac:dyDescent="0.55000000000000004">
      <c r="A312" s="14" t="s">
        <v>592</v>
      </c>
    </row>
    <row r="313" spans="1:1" x14ac:dyDescent="0.55000000000000004">
      <c r="A313" s="14" t="s">
        <v>593</v>
      </c>
    </row>
    <row r="314" spans="1:1" x14ac:dyDescent="0.55000000000000004">
      <c r="A314" s="14" t="s">
        <v>594</v>
      </c>
    </row>
    <row r="315" spans="1:1" x14ac:dyDescent="0.55000000000000004">
      <c r="A315" s="14" t="s">
        <v>595</v>
      </c>
    </row>
    <row r="316" spans="1:1" x14ac:dyDescent="0.55000000000000004">
      <c r="A316" s="14" t="s">
        <v>596</v>
      </c>
    </row>
    <row r="317" spans="1:1" x14ac:dyDescent="0.55000000000000004">
      <c r="A317" s="14" t="s">
        <v>597</v>
      </c>
    </row>
    <row r="318" spans="1:1" x14ac:dyDescent="0.55000000000000004">
      <c r="A318" s="14" t="s">
        <v>598</v>
      </c>
    </row>
    <row r="319" spans="1:1" x14ac:dyDescent="0.55000000000000004">
      <c r="A319" s="14" t="s">
        <v>599</v>
      </c>
    </row>
    <row r="320" spans="1:1" x14ac:dyDescent="0.55000000000000004">
      <c r="A320" s="14" t="s">
        <v>600</v>
      </c>
    </row>
    <row r="321" spans="1:1" x14ac:dyDescent="0.55000000000000004">
      <c r="A321" s="14" t="s">
        <v>601</v>
      </c>
    </row>
    <row r="322" spans="1:1" x14ac:dyDescent="0.55000000000000004">
      <c r="A322" s="14" t="s">
        <v>602</v>
      </c>
    </row>
    <row r="323" spans="1:1" x14ac:dyDescent="0.55000000000000004">
      <c r="A323" s="14" t="s">
        <v>603</v>
      </c>
    </row>
    <row r="324" spans="1:1" x14ac:dyDescent="0.55000000000000004">
      <c r="A324" s="14" t="s">
        <v>378</v>
      </c>
    </row>
    <row r="325" spans="1:1" x14ac:dyDescent="0.55000000000000004">
      <c r="A325" s="14" t="s">
        <v>604</v>
      </c>
    </row>
    <row r="326" spans="1:1" x14ac:dyDescent="0.55000000000000004">
      <c r="A326" s="14" t="s">
        <v>605</v>
      </c>
    </row>
    <row r="327" spans="1:1" x14ac:dyDescent="0.55000000000000004">
      <c r="A327" s="14" t="s">
        <v>606</v>
      </c>
    </row>
    <row r="328" spans="1:1" x14ac:dyDescent="0.55000000000000004">
      <c r="A328" s="14" t="s">
        <v>607</v>
      </c>
    </row>
    <row r="329" spans="1:1" x14ac:dyDescent="0.55000000000000004">
      <c r="A329" s="14" t="s">
        <v>327</v>
      </c>
    </row>
    <row r="330" spans="1:1" x14ac:dyDescent="0.55000000000000004">
      <c r="A330" s="14" t="s">
        <v>608</v>
      </c>
    </row>
    <row r="331" spans="1:1" x14ac:dyDescent="0.55000000000000004">
      <c r="A331" s="14" t="s">
        <v>609</v>
      </c>
    </row>
    <row r="332" spans="1:1" x14ac:dyDescent="0.55000000000000004">
      <c r="A332" s="14" t="s">
        <v>580</v>
      </c>
    </row>
    <row r="333" spans="1:1" x14ac:dyDescent="0.55000000000000004">
      <c r="A333" s="14" t="s">
        <v>610</v>
      </c>
    </row>
    <row r="334" spans="1:1" x14ac:dyDescent="0.55000000000000004">
      <c r="A334" s="14" t="s">
        <v>611</v>
      </c>
    </row>
    <row r="335" spans="1:1" x14ac:dyDescent="0.55000000000000004">
      <c r="A335" s="14" t="s">
        <v>612</v>
      </c>
    </row>
    <row r="336" spans="1:1" x14ac:dyDescent="0.55000000000000004">
      <c r="A336" s="14" t="s">
        <v>443</v>
      </c>
    </row>
    <row r="337" spans="1:1" x14ac:dyDescent="0.55000000000000004">
      <c r="A337" s="14" t="s">
        <v>613</v>
      </c>
    </row>
    <row r="338" spans="1:1" x14ac:dyDescent="0.55000000000000004">
      <c r="A338" s="14" t="s">
        <v>443</v>
      </c>
    </row>
    <row r="339" spans="1:1" x14ac:dyDescent="0.55000000000000004">
      <c r="A339" s="14" t="s">
        <v>614</v>
      </c>
    </row>
    <row r="340" spans="1:1" x14ac:dyDescent="0.55000000000000004">
      <c r="A340" s="14" t="s">
        <v>615</v>
      </c>
    </row>
    <row r="341" spans="1:1" x14ac:dyDescent="0.55000000000000004">
      <c r="A341" s="14" t="s">
        <v>616</v>
      </c>
    </row>
    <row r="342" spans="1:1" x14ac:dyDescent="0.55000000000000004">
      <c r="A342" s="14" t="s">
        <v>617</v>
      </c>
    </row>
    <row r="343" spans="1:1" x14ac:dyDescent="0.55000000000000004">
      <c r="A343" s="14" t="s">
        <v>618</v>
      </c>
    </row>
    <row r="344" spans="1:1" x14ac:dyDescent="0.55000000000000004">
      <c r="A344" s="14" t="s">
        <v>619</v>
      </c>
    </row>
    <row r="345" spans="1:1" x14ac:dyDescent="0.55000000000000004">
      <c r="A345" s="14" t="s">
        <v>620</v>
      </c>
    </row>
    <row r="346" spans="1:1" x14ac:dyDescent="0.55000000000000004">
      <c r="A346" s="14" t="s">
        <v>621</v>
      </c>
    </row>
    <row r="347" spans="1:1" x14ac:dyDescent="0.55000000000000004">
      <c r="A347" s="14" t="s">
        <v>622</v>
      </c>
    </row>
    <row r="348" spans="1:1" x14ac:dyDescent="0.55000000000000004">
      <c r="A348" s="14" t="s">
        <v>623</v>
      </c>
    </row>
    <row r="349" spans="1:1" x14ac:dyDescent="0.55000000000000004">
      <c r="A349" s="14" t="s">
        <v>624</v>
      </c>
    </row>
    <row r="350" spans="1:1" x14ac:dyDescent="0.55000000000000004">
      <c r="A350" s="14" t="s">
        <v>358</v>
      </c>
    </row>
    <row r="351" spans="1:1" x14ac:dyDescent="0.55000000000000004">
      <c r="A351" s="14" t="s">
        <v>625</v>
      </c>
    </row>
    <row r="352" spans="1:1" x14ac:dyDescent="0.55000000000000004">
      <c r="A352" s="14" t="s">
        <v>626</v>
      </c>
    </row>
    <row r="353" spans="1:1" x14ac:dyDescent="0.55000000000000004">
      <c r="A353" s="14" t="s">
        <v>627</v>
      </c>
    </row>
    <row r="354" spans="1:1" x14ac:dyDescent="0.55000000000000004">
      <c r="A354" s="14" t="s">
        <v>513</v>
      </c>
    </row>
    <row r="355" spans="1:1" x14ac:dyDescent="0.55000000000000004">
      <c r="A355" s="14" t="s">
        <v>586</v>
      </c>
    </row>
    <row r="356" spans="1:1" x14ac:dyDescent="0.55000000000000004">
      <c r="A356" s="14" t="s">
        <v>628</v>
      </c>
    </row>
    <row r="357" spans="1:1" x14ac:dyDescent="0.55000000000000004">
      <c r="A357" s="14" t="s">
        <v>629</v>
      </c>
    </row>
    <row r="358" spans="1:1" x14ac:dyDescent="0.55000000000000004">
      <c r="A358" s="14" t="s">
        <v>412</v>
      </c>
    </row>
    <row r="359" spans="1:1" x14ac:dyDescent="0.55000000000000004">
      <c r="A359" s="14" t="s">
        <v>630</v>
      </c>
    </row>
    <row r="360" spans="1:1" x14ac:dyDescent="0.55000000000000004">
      <c r="A360" s="14" t="s">
        <v>631</v>
      </c>
    </row>
    <row r="361" spans="1:1" x14ac:dyDescent="0.55000000000000004">
      <c r="A361" s="14" t="s">
        <v>346</v>
      </c>
    </row>
    <row r="362" spans="1:1" x14ac:dyDescent="0.55000000000000004">
      <c r="A362" s="14" t="s">
        <v>632</v>
      </c>
    </row>
    <row r="363" spans="1:1" x14ac:dyDescent="0.55000000000000004">
      <c r="A363" s="14" t="s">
        <v>633</v>
      </c>
    </row>
    <row r="364" spans="1:1" x14ac:dyDescent="0.55000000000000004">
      <c r="A364" s="14" t="s">
        <v>634</v>
      </c>
    </row>
    <row r="365" spans="1:1" x14ac:dyDescent="0.55000000000000004">
      <c r="A365" s="14" t="s">
        <v>635</v>
      </c>
    </row>
    <row r="366" spans="1:1" x14ac:dyDescent="0.55000000000000004">
      <c r="A366" s="14" t="s">
        <v>636</v>
      </c>
    </row>
    <row r="367" spans="1:1" x14ac:dyDescent="0.55000000000000004">
      <c r="A367" s="14" t="s">
        <v>637</v>
      </c>
    </row>
    <row r="368" spans="1:1" x14ac:dyDescent="0.55000000000000004">
      <c r="A368" s="14" t="s">
        <v>638</v>
      </c>
    </row>
    <row r="369" spans="1:1" x14ac:dyDescent="0.55000000000000004">
      <c r="A369" s="14" t="s">
        <v>639</v>
      </c>
    </row>
    <row r="370" spans="1:1" x14ac:dyDescent="0.55000000000000004">
      <c r="A370" s="14" t="s">
        <v>640</v>
      </c>
    </row>
    <row r="371" spans="1:1" x14ac:dyDescent="0.55000000000000004">
      <c r="A371" s="14" t="s">
        <v>641</v>
      </c>
    </row>
    <row r="372" spans="1:1" x14ac:dyDescent="0.55000000000000004">
      <c r="A372" s="14" t="s">
        <v>642</v>
      </c>
    </row>
    <row r="373" spans="1:1" x14ac:dyDescent="0.55000000000000004">
      <c r="A373" s="14" t="s">
        <v>643</v>
      </c>
    </row>
    <row r="374" spans="1:1" x14ac:dyDescent="0.55000000000000004">
      <c r="A374" s="14" t="s">
        <v>644</v>
      </c>
    </row>
    <row r="375" spans="1:1" x14ac:dyDescent="0.55000000000000004">
      <c r="A375" s="14" t="s">
        <v>645</v>
      </c>
    </row>
    <row r="376" spans="1:1" x14ac:dyDescent="0.55000000000000004">
      <c r="A376" s="14" t="s">
        <v>646</v>
      </c>
    </row>
    <row r="377" spans="1:1" x14ac:dyDescent="0.55000000000000004">
      <c r="A377" s="14" t="s">
        <v>647</v>
      </c>
    </row>
    <row r="378" spans="1:1" x14ac:dyDescent="0.55000000000000004">
      <c r="A378" s="14" t="s">
        <v>648</v>
      </c>
    </row>
    <row r="379" spans="1:1" x14ac:dyDescent="0.55000000000000004">
      <c r="A379" s="14" t="s">
        <v>649</v>
      </c>
    </row>
    <row r="380" spans="1:1" x14ac:dyDescent="0.55000000000000004">
      <c r="A380" s="14" t="s">
        <v>650</v>
      </c>
    </row>
    <row r="381" spans="1:1" x14ac:dyDescent="0.55000000000000004">
      <c r="A381" s="14" t="s">
        <v>651</v>
      </c>
    </row>
    <row r="382" spans="1:1" x14ac:dyDescent="0.55000000000000004">
      <c r="A382" s="14" t="s">
        <v>652</v>
      </c>
    </row>
    <row r="383" spans="1:1" x14ac:dyDescent="0.55000000000000004">
      <c r="A383" s="14" t="s">
        <v>653</v>
      </c>
    </row>
    <row r="384" spans="1:1" x14ac:dyDescent="0.55000000000000004">
      <c r="A384" s="14" t="s">
        <v>654</v>
      </c>
    </row>
    <row r="385" spans="1:1" x14ac:dyDescent="0.55000000000000004">
      <c r="A385" s="14" t="s">
        <v>655</v>
      </c>
    </row>
    <row r="386" spans="1:1" x14ac:dyDescent="0.55000000000000004">
      <c r="A386" s="14" t="s">
        <v>656</v>
      </c>
    </row>
    <row r="387" spans="1:1" x14ac:dyDescent="0.55000000000000004">
      <c r="A387" s="14" t="s">
        <v>657</v>
      </c>
    </row>
    <row r="388" spans="1:1" x14ac:dyDescent="0.55000000000000004">
      <c r="A388" s="14" t="s">
        <v>658</v>
      </c>
    </row>
    <row r="389" spans="1:1" x14ac:dyDescent="0.55000000000000004">
      <c r="A389" s="14" t="s">
        <v>659</v>
      </c>
    </row>
    <row r="390" spans="1:1" x14ac:dyDescent="0.55000000000000004">
      <c r="A390" s="14" t="s">
        <v>660</v>
      </c>
    </row>
    <row r="391" spans="1:1" x14ac:dyDescent="0.55000000000000004">
      <c r="A391" s="14" t="s">
        <v>661</v>
      </c>
    </row>
    <row r="392" spans="1:1" x14ac:dyDescent="0.55000000000000004">
      <c r="A392" s="14" t="s">
        <v>520</v>
      </c>
    </row>
    <row r="393" spans="1:1" x14ac:dyDescent="0.55000000000000004">
      <c r="A393" s="14" t="s">
        <v>662</v>
      </c>
    </row>
    <row r="394" spans="1:1" x14ac:dyDescent="0.55000000000000004">
      <c r="A394" s="14" t="s">
        <v>663</v>
      </c>
    </row>
    <row r="395" spans="1:1" x14ac:dyDescent="0.55000000000000004">
      <c r="A395" s="14" t="s">
        <v>664</v>
      </c>
    </row>
    <row r="396" spans="1:1" x14ac:dyDescent="0.55000000000000004">
      <c r="A396" s="14" t="s">
        <v>661</v>
      </c>
    </row>
    <row r="397" spans="1:1" x14ac:dyDescent="0.55000000000000004">
      <c r="A397" s="14" t="s">
        <v>665</v>
      </c>
    </row>
    <row r="398" spans="1:1" x14ac:dyDescent="0.55000000000000004">
      <c r="A398" s="14" t="s">
        <v>666</v>
      </c>
    </row>
    <row r="399" spans="1:1" x14ac:dyDescent="0.55000000000000004">
      <c r="A399" s="14" t="s">
        <v>667</v>
      </c>
    </row>
    <row r="400" spans="1:1" x14ac:dyDescent="0.55000000000000004">
      <c r="A400" s="14" t="s">
        <v>668</v>
      </c>
    </row>
    <row r="401" spans="1:1" x14ac:dyDescent="0.55000000000000004">
      <c r="A401" s="14" t="s">
        <v>669</v>
      </c>
    </row>
    <row r="402" spans="1:1" x14ac:dyDescent="0.55000000000000004">
      <c r="A402" s="14" t="s">
        <v>670</v>
      </c>
    </row>
    <row r="403" spans="1:1" x14ac:dyDescent="0.55000000000000004">
      <c r="A403" s="14" t="s">
        <v>671</v>
      </c>
    </row>
    <row r="404" spans="1:1" x14ac:dyDescent="0.55000000000000004">
      <c r="A404" s="14" t="s">
        <v>542</v>
      </c>
    </row>
    <row r="405" spans="1:1" x14ac:dyDescent="0.55000000000000004">
      <c r="A405" s="14" t="s">
        <v>618</v>
      </c>
    </row>
    <row r="406" spans="1:1" x14ac:dyDescent="0.55000000000000004">
      <c r="A406" s="14" t="s">
        <v>672</v>
      </c>
    </row>
    <row r="407" spans="1:1" x14ac:dyDescent="0.55000000000000004">
      <c r="A407" s="14" t="s">
        <v>673</v>
      </c>
    </row>
    <row r="408" spans="1:1" x14ac:dyDescent="0.55000000000000004">
      <c r="A408" s="14" t="s">
        <v>674</v>
      </c>
    </row>
    <row r="409" spans="1:1" x14ac:dyDescent="0.55000000000000004">
      <c r="A409" s="14" t="s">
        <v>675</v>
      </c>
    </row>
    <row r="410" spans="1:1" x14ac:dyDescent="0.55000000000000004">
      <c r="A410" s="14" t="s">
        <v>676</v>
      </c>
    </row>
    <row r="411" spans="1:1" x14ac:dyDescent="0.55000000000000004">
      <c r="A411" s="14" t="s">
        <v>576</v>
      </c>
    </row>
    <row r="412" spans="1:1" x14ac:dyDescent="0.55000000000000004">
      <c r="A412" s="14" t="s">
        <v>677</v>
      </c>
    </row>
    <row r="413" spans="1:1" x14ac:dyDescent="0.55000000000000004">
      <c r="A413" s="14" t="s">
        <v>678</v>
      </c>
    </row>
    <row r="414" spans="1:1" x14ac:dyDescent="0.55000000000000004">
      <c r="A414" s="14" t="s">
        <v>679</v>
      </c>
    </row>
    <row r="415" spans="1:1" x14ac:dyDescent="0.55000000000000004">
      <c r="A415" s="14" t="s">
        <v>435</v>
      </c>
    </row>
    <row r="416" spans="1:1" x14ac:dyDescent="0.55000000000000004">
      <c r="A416" s="14" t="s">
        <v>680</v>
      </c>
    </row>
    <row r="417" spans="1:1" x14ac:dyDescent="0.55000000000000004">
      <c r="A417" s="14" t="s">
        <v>681</v>
      </c>
    </row>
    <row r="418" spans="1:1" x14ac:dyDescent="0.55000000000000004">
      <c r="A418" s="14" t="s">
        <v>545</v>
      </c>
    </row>
    <row r="419" spans="1:1" x14ac:dyDescent="0.55000000000000004">
      <c r="A419" s="14" t="s">
        <v>682</v>
      </c>
    </row>
    <row r="420" spans="1:1" x14ac:dyDescent="0.55000000000000004">
      <c r="A420" s="14" t="s">
        <v>683</v>
      </c>
    </row>
    <row r="421" spans="1:1" x14ac:dyDescent="0.55000000000000004">
      <c r="A421" s="14" t="s">
        <v>684</v>
      </c>
    </row>
    <row r="422" spans="1:1" x14ac:dyDescent="0.55000000000000004">
      <c r="A422" s="14" t="s">
        <v>685</v>
      </c>
    </row>
    <row r="423" spans="1:1" x14ac:dyDescent="0.55000000000000004">
      <c r="A423" s="14" t="s">
        <v>686</v>
      </c>
    </row>
    <row r="424" spans="1:1" x14ac:dyDescent="0.55000000000000004">
      <c r="A424" s="14" t="s">
        <v>535</v>
      </c>
    </row>
    <row r="425" spans="1:1" x14ac:dyDescent="0.55000000000000004">
      <c r="A425" s="14" t="s">
        <v>447</v>
      </c>
    </row>
    <row r="426" spans="1:1" x14ac:dyDescent="0.55000000000000004">
      <c r="A426" s="14" t="s">
        <v>687</v>
      </c>
    </row>
    <row r="427" spans="1:1" x14ac:dyDescent="0.55000000000000004">
      <c r="A427" s="14" t="s">
        <v>413</v>
      </c>
    </row>
    <row r="428" spans="1:1" x14ac:dyDescent="0.55000000000000004">
      <c r="A428" s="14" t="s">
        <v>688</v>
      </c>
    </row>
    <row r="429" spans="1:1" x14ac:dyDescent="0.55000000000000004">
      <c r="A429" s="14" t="s">
        <v>689</v>
      </c>
    </row>
    <row r="430" spans="1:1" x14ac:dyDescent="0.55000000000000004">
      <c r="A430" s="14" t="s">
        <v>690</v>
      </c>
    </row>
    <row r="431" spans="1:1" x14ac:dyDescent="0.55000000000000004">
      <c r="A431" s="14" t="s">
        <v>563</v>
      </c>
    </row>
    <row r="432" spans="1:1" x14ac:dyDescent="0.55000000000000004">
      <c r="A432" s="14" t="s">
        <v>691</v>
      </c>
    </row>
    <row r="433" spans="1:1" x14ac:dyDescent="0.55000000000000004">
      <c r="A433" s="14" t="s">
        <v>692</v>
      </c>
    </row>
    <row r="434" spans="1:1" x14ac:dyDescent="0.55000000000000004">
      <c r="A434" s="14" t="s">
        <v>693</v>
      </c>
    </row>
    <row r="435" spans="1:1" x14ac:dyDescent="0.55000000000000004">
      <c r="A435" s="14" t="s">
        <v>694</v>
      </c>
    </row>
    <row r="436" spans="1:1" x14ac:dyDescent="0.55000000000000004">
      <c r="A436" s="14" t="s">
        <v>695</v>
      </c>
    </row>
    <row r="437" spans="1:1" x14ac:dyDescent="0.55000000000000004">
      <c r="A437" s="14" t="s">
        <v>696</v>
      </c>
    </row>
    <row r="438" spans="1:1" x14ac:dyDescent="0.55000000000000004">
      <c r="A438" s="14" t="s">
        <v>697</v>
      </c>
    </row>
    <row r="439" spans="1:1" x14ac:dyDescent="0.55000000000000004">
      <c r="A439" s="14" t="s">
        <v>653</v>
      </c>
    </row>
    <row r="440" spans="1:1" x14ac:dyDescent="0.55000000000000004">
      <c r="A440" s="14" t="s">
        <v>698</v>
      </c>
    </row>
    <row r="441" spans="1:1" x14ac:dyDescent="0.55000000000000004">
      <c r="A441" s="14" t="s">
        <v>699</v>
      </c>
    </row>
    <row r="442" spans="1:1" x14ac:dyDescent="0.55000000000000004">
      <c r="A442" s="14" t="s">
        <v>700</v>
      </c>
    </row>
    <row r="443" spans="1:1" x14ac:dyDescent="0.55000000000000004">
      <c r="A443" s="14" t="s">
        <v>701</v>
      </c>
    </row>
    <row r="444" spans="1:1" x14ac:dyDescent="0.55000000000000004">
      <c r="A444" s="14" t="s">
        <v>395</v>
      </c>
    </row>
    <row r="445" spans="1:1" x14ac:dyDescent="0.55000000000000004">
      <c r="A445" s="14" t="s">
        <v>702</v>
      </c>
    </row>
    <row r="446" spans="1:1" x14ac:dyDescent="0.55000000000000004">
      <c r="A446" s="14" t="s">
        <v>703</v>
      </c>
    </row>
    <row r="447" spans="1:1" x14ac:dyDescent="0.55000000000000004">
      <c r="A447" s="14" t="s">
        <v>704</v>
      </c>
    </row>
    <row r="448" spans="1:1" x14ac:dyDescent="0.55000000000000004">
      <c r="A448" s="14" t="s">
        <v>705</v>
      </c>
    </row>
    <row r="449" spans="1:1" x14ac:dyDescent="0.55000000000000004">
      <c r="A449" s="14" t="s">
        <v>706</v>
      </c>
    </row>
    <row r="450" spans="1:1" x14ac:dyDescent="0.55000000000000004">
      <c r="A450" s="14" t="s">
        <v>701</v>
      </c>
    </row>
    <row r="451" spans="1:1" x14ac:dyDescent="0.55000000000000004">
      <c r="A451" s="14" t="s">
        <v>707</v>
      </c>
    </row>
    <row r="452" spans="1:1" x14ac:dyDescent="0.55000000000000004">
      <c r="A452" s="14" t="s">
        <v>708</v>
      </c>
    </row>
    <row r="453" spans="1:1" x14ac:dyDescent="0.55000000000000004">
      <c r="A453" s="14" t="s">
        <v>476</v>
      </c>
    </row>
    <row r="454" spans="1:1" x14ac:dyDescent="0.55000000000000004">
      <c r="A454" s="14" t="s">
        <v>709</v>
      </c>
    </row>
    <row r="455" spans="1:1" x14ac:dyDescent="0.55000000000000004">
      <c r="A455" s="14" t="s">
        <v>710</v>
      </c>
    </row>
    <row r="456" spans="1:1" x14ac:dyDescent="0.55000000000000004">
      <c r="A456" s="14" t="s">
        <v>711</v>
      </c>
    </row>
    <row r="457" spans="1:1" x14ac:dyDescent="0.55000000000000004">
      <c r="A457" s="14" t="s">
        <v>712</v>
      </c>
    </row>
    <row r="458" spans="1:1" x14ac:dyDescent="0.55000000000000004">
      <c r="A458" s="14" t="s">
        <v>628</v>
      </c>
    </row>
    <row r="459" spans="1:1" x14ac:dyDescent="0.55000000000000004">
      <c r="A459" s="14" t="s">
        <v>713</v>
      </c>
    </row>
    <row r="460" spans="1:1" x14ac:dyDescent="0.55000000000000004">
      <c r="A460" s="14" t="s">
        <v>436</v>
      </c>
    </row>
    <row r="461" spans="1:1" x14ac:dyDescent="0.55000000000000004">
      <c r="A461" s="14" t="s">
        <v>714</v>
      </c>
    </row>
    <row r="462" spans="1:1" x14ac:dyDescent="0.55000000000000004">
      <c r="A462" s="14" t="s">
        <v>341</v>
      </c>
    </row>
    <row r="463" spans="1:1" x14ac:dyDescent="0.55000000000000004">
      <c r="A463" s="14" t="s">
        <v>528</v>
      </c>
    </row>
    <row r="464" spans="1:1" x14ac:dyDescent="0.55000000000000004">
      <c r="A464" s="14" t="s">
        <v>715</v>
      </c>
    </row>
    <row r="465" spans="1:1" x14ac:dyDescent="0.55000000000000004">
      <c r="A465" s="14" t="s">
        <v>716</v>
      </c>
    </row>
    <row r="466" spans="1:1" x14ac:dyDescent="0.55000000000000004">
      <c r="A466" s="14" t="s">
        <v>717</v>
      </c>
    </row>
    <row r="467" spans="1:1" x14ac:dyDescent="0.55000000000000004">
      <c r="A467" s="14" t="s">
        <v>718</v>
      </c>
    </row>
    <row r="468" spans="1:1" x14ac:dyDescent="0.55000000000000004">
      <c r="A468" s="14" t="s">
        <v>519</v>
      </c>
    </row>
    <row r="469" spans="1:1" x14ac:dyDescent="0.55000000000000004">
      <c r="A469" s="14" t="s">
        <v>585</v>
      </c>
    </row>
    <row r="470" spans="1:1" x14ac:dyDescent="0.55000000000000004">
      <c r="A470" s="14" t="s">
        <v>495</v>
      </c>
    </row>
    <row r="471" spans="1:1" x14ac:dyDescent="0.55000000000000004">
      <c r="A471" s="14" t="s">
        <v>719</v>
      </c>
    </row>
    <row r="472" spans="1:1" x14ac:dyDescent="0.55000000000000004">
      <c r="A472" s="14" t="s">
        <v>681</v>
      </c>
    </row>
    <row r="473" spans="1:1" x14ac:dyDescent="0.55000000000000004">
      <c r="A473" s="14" t="s">
        <v>720</v>
      </c>
    </row>
    <row r="474" spans="1:1" x14ac:dyDescent="0.55000000000000004">
      <c r="A474" s="14" t="s">
        <v>721</v>
      </c>
    </row>
    <row r="475" spans="1:1" x14ac:dyDescent="0.55000000000000004">
      <c r="A475" s="14" t="s">
        <v>722</v>
      </c>
    </row>
    <row r="476" spans="1:1" x14ac:dyDescent="0.55000000000000004">
      <c r="A476" s="14" t="s">
        <v>646</v>
      </c>
    </row>
    <row r="477" spans="1:1" x14ac:dyDescent="0.55000000000000004">
      <c r="A477" s="14" t="s">
        <v>407</v>
      </c>
    </row>
    <row r="478" spans="1:1" x14ac:dyDescent="0.55000000000000004">
      <c r="A478" s="14" t="s">
        <v>723</v>
      </c>
    </row>
    <row r="479" spans="1:1" x14ac:dyDescent="0.55000000000000004">
      <c r="A479" s="14" t="s">
        <v>724</v>
      </c>
    </row>
    <row r="480" spans="1:1" x14ac:dyDescent="0.55000000000000004">
      <c r="A480" s="14" t="s">
        <v>376</v>
      </c>
    </row>
    <row r="481" spans="1:1" x14ac:dyDescent="0.55000000000000004">
      <c r="A481" s="14" t="s">
        <v>725</v>
      </c>
    </row>
    <row r="482" spans="1:1" x14ac:dyDescent="0.55000000000000004">
      <c r="A482" s="14" t="s">
        <v>718</v>
      </c>
    </row>
    <row r="483" spans="1:1" x14ac:dyDescent="0.55000000000000004">
      <c r="A483" s="14" t="s">
        <v>726</v>
      </c>
    </row>
    <row r="484" spans="1:1" x14ac:dyDescent="0.55000000000000004">
      <c r="A484" s="14" t="s">
        <v>645</v>
      </c>
    </row>
    <row r="485" spans="1:1" x14ac:dyDescent="0.55000000000000004">
      <c r="A485" s="14" t="s">
        <v>727</v>
      </c>
    </row>
    <row r="486" spans="1:1" x14ac:dyDescent="0.55000000000000004">
      <c r="A486" s="14" t="s">
        <v>728</v>
      </c>
    </row>
    <row r="487" spans="1:1" x14ac:dyDescent="0.55000000000000004">
      <c r="A487" s="14" t="s">
        <v>729</v>
      </c>
    </row>
    <row r="488" spans="1:1" x14ac:dyDescent="0.55000000000000004">
      <c r="A488" s="14" t="s">
        <v>730</v>
      </c>
    </row>
    <row r="489" spans="1:1" x14ac:dyDescent="0.55000000000000004">
      <c r="A489" s="14" t="s">
        <v>731</v>
      </c>
    </row>
    <row r="490" spans="1:1" x14ac:dyDescent="0.55000000000000004">
      <c r="A490" s="14" t="s">
        <v>732</v>
      </c>
    </row>
    <row r="491" spans="1:1" x14ac:dyDescent="0.55000000000000004">
      <c r="A491" s="14" t="s">
        <v>733</v>
      </c>
    </row>
    <row r="492" spans="1:1" x14ac:dyDescent="0.55000000000000004">
      <c r="A492" s="14" t="s">
        <v>734</v>
      </c>
    </row>
    <row r="493" spans="1:1" x14ac:dyDescent="0.55000000000000004">
      <c r="A493" s="14" t="s">
        <v>735</v>
      </c>
    </row>
    <row r="494" spans="1:1" x14ac:dyDescent="0.55000000000000004">
      <c r="A494" s="14" t="s">
        <v>610</v>
      </c>
    </row>
    <row r="495" spans="1:1" x14ac:dyDescent="0.55000000000000004">
      <c r="A495" s="14" t="s">
        <v>736</v>
      </c>
    </row>
    <row r="496" spans="1:1" x14ac:dyDescent="0.55000000000000004">
      <c r="A496" s="14" t="s">
        <v>549</v>
      </c>
    </row>
    <row r="497" spans="1:1" x14ac:dyDescent="0.55000000000000004">
      <c r="A497" s="14" t="s">
        <v>737</v>
      </c>
    </row>
    <row r="498" spans="1:1" x14ac:dyDescent="0.55000000000000004">
      <c r="A498" s="14" t="s">
        <v>738</v>
      </c>
    </row>
    <row r="499" spans="1:1" x14ac:dyDescent="0.55000000000000004">
      <c r="A499" s="14" t="s">
        <v>710</v>
      </c>
    </row>
    <row r="500" spans="1:1" x14ac:dyDescent="0.55000000000000004">
      <c r="A500" s="14" t="s">
        <v>600</v>
      </c>
    </row>
    <row r="501" spans="1:1" x14ac:dyDescent="0.55000000000000004">
      <c r="A501" s="14" t="s">
        <v>739</v>
      </c>
    </row>
    <row r="502" spans="1:1" x14ac:dyDescent="0.55000000000000004">
      <c r="A502" s="14" t="s">
        <v>740</v>
      </c>
    </row>
    <row r="503" spans="1:1" x14ac:dyDescent="0.55000000000000004">
      <c r="A503" s="14" t="s">
        <v>486</v>
      </c>
    </row>
    <row r="504" spans="1:1" x14ac:dyDescent="0.55000000000000004">
      <c r="A504" s="14" t="s">
        <v>528</v>
      </c>
    </row>
    <row r="505" spans="1:1" x14ac:dyDescent="0.55000000000000004">
      <c r="A505" s="14" t="s">
        <v>741</v>
      </c>
    </row>
    <row r="506" spans="1:1" x14ac:dyDescent="0.55000000000000004">
      <c r="A506" s="14" t="s">
        <v>518</v>
      </c>
    </row>
    <row r="507" spans="1:1" x14ac:dyDescent="0.55000000000000004">
      <c r="A507" s="14" t="s">
        <v>742</v>
      </c>
    </row>
    <row r="508" spans="1:1" x14ac:dyDescent="0.55000000000000004">
      <c r="A508" s="14" t="s">
        <v>743</v>
      </c>
    </row>
    <row r="509" spans="1:1" x14ac:dyDescent="0.55000000000000004">
      <c r="A509" s="14" t="s">
        <v>744</v>
      </c>
    </row>
    <row r="510" spans="1:1" x14ac:dyDescent="0.55000000000000004">
      <c r="A510" s="14" t="s">
        <v>745</v>
      </c>
    </row>
    <row r="511" spans="1:1" x14ac:dyDescent="0.55000000000000004">
      <c r="A511" s="14" t="s">
        <v>746</v>
      </c>
    </row>
    <row r="512" spans="1:1" x14ac:dyDescent="0.55000000000000004">
      <c r="A512" s="14" t="s">
        <v>747</v>
      </c>
    </row>
    <row r="513" spans="1:1" x14ac:dyDescent="0.55000000000000004">
      <c r="A513" s="14" t="s">
        <v>748</v>
      </c>
    </row>
    <row r="514" spans="1:1" x14ac:dyDescent="0.55000000000000004">
      <c r="A514" s="14" t="s">
        <v>749</v>
      </c>
    </row>
    <row r="515" spans="1:1" x14ac:dyDescent="0.55000000000000004">
      <c r="A515" s="14" t="s">
        <v>750</v>
      </c>
    </row>
    <row r="516" spans="1:1" x14ac:dyDescent="0.55000000000000004">
      <c r="A516" s="14" t="s">
        <v>751</v>
      </c>
    </row>
    <row r="517" spans="1:1" x14ac:dyDescent="0.55000000000000004">
      <c r="A517" s="14" t="s">
        <v>752</v>
      </c>
    </row>
    <row r="518" spans="1:1" x14ac:dyDescent="0.55000000000000004">
      <c r="A518" s="14" t="s">
        <v>753</v>
      </c>
    </row>
    <row r="519" spans="1:1" x14ac:dyDescent="0.55000000000000004">
      <c r="A519" s="14" t="s">
        <v>466</v>
      </c>
    </row>
    <row r="520" spans="1:1" x14ac:dyDescent="0.55000000000000004">
      <c r="A520" s="14" t="s">
        <v>754</v>
      </c>
    </row>
    <row r="521" spans="1:1" x14ac:dyDescent="0.55000000000000004">
      <c r="A521" s="14" t="s">
        <v>468</v>
      </c>
    </row>
    <row r="522" spans="1:1" x14ac:dyDescent="0.55000000000000004">
      <c r="A522" s="14" t="s">
        <v>755</v>
      </c>
    </row>
    <row r="523" spans="1:1" x14ac:dyDescent="0.55000000000000004">
      <c r="A523" s="14" t="s">
        <v>653</v>
      </c>
    </row>
    <row r="524" spans="1:1" x14ac:dyDescent="0.55000000000000004">
      <c r="A524" s="14" t="s">
        <v>756</v>
      </c>
    </row>
    <row r="525" spans="1:1" x14ac:dyDescent="0.55000000000000004">
      <c r="A525" s="14" t="s">
        <v>757</v>
      </c>
    </row>
    <row r="526" spans="1:1" x14ac:dyDescent="0.55000000000000004">
      <c r="A526" s="14" t="s">
        <v>637</v>
      </c>
    </row>
    <row r="527" spans="1:1" x14ac:dyDescent="0.55000000000000004">
      <c r="A527" s="14" t="s">
        <v>758</v>
      </c>
    </row>
    <row r="528" spans="1:1" x14ac:dyDescent="0.55000000000000004">
      <c r="A528" s="14" t="s">
        <v>759</v>
      </c>
    </row>
    <row r="529" spans="1:1" x14ac:dyDescent="0.55000000000000004">
      <c r="A529" s="14" t="s">
        <v>760</v>
      </c>
    </row>
    <row r="530" spans="1:1" x14ac:dyDescent="0.55000000000000004">
      <c r="A530" s="14" t="s">
        <v>761</v>
      </c>
    </row>
    <row r="531" spans="1:1" x14ac:dyDescent="0.55000000000000004">
      <c r="A531" s="14" t="s">
        <v>762</v>
      </c>
    </row>
    <row r="532" spans="1:1" x14ac:dyDescent="0.55000000000000004">
      <c r="A532" s="14" t="s">
        <v>474</v>
      </c>
    </row>
    <row r="533" spans="1:1" x14ac:dyDescent="0.55000000000000004">
      <c r="A533" s="14" t="s">
        <v>763</v>
      </c>
    </row>
    <row r="534" spans="1:1" x14ac:dyDescent="0.55000000000000004">
      <c r="A534" s="14" t="s">
        <v>764</v>
      </c>
    </row>
    <row r="535" spans="1:1" x14ac:dyDescent="0.55000000000000004">
      <c r="A535" s="14" t="s">
        <v>765</v>
      </c>
    </row>
    <row r="536" spans="1:1" x14ac:dyDescent="0.55000000000000004">
      <c r="A536" s="14" t="s">
        <v>766</v>
      </c>
    </row>
    <row r="537" spans="1:1" x14ac:dyDescent="0.55000000000000004">
      <c r="A537" s="14" t="s">
        <v>767</v>
      </c>
    </row>
    <row r="538" spans="1:1" x14ac:dyDescent="0.55000000000000004">
      <c r="A538" s="14" t="s">
        <v>768</v>
      </c>
    </row>
    <row r="539" spans="1:1" x14ac:dyDescent="0.55000000000000004">
      <c r="A539" s="14" t="s">
        <v>769</v>
      </c>
    </row>
    <row r="540" spans="1:1" x14ac:dyDescent="0.55000000000000004">
      <c r="A540" s="14" t="s">
        <v>770</v>
      </c>
    </row>
    <row r="541" spans="1:1" x14ac:dyDescent="0.55000000000000004">
      <c r="A541" s="14" t="s">
        <v>771</v>
      </c>
    </row>
    <row r="542" spans="1:1" x14ac:dyDescent="0.55000000000000004">
      <c r="A542" s="14" t="s">
        <v>772</v>
      </c>
    </row>
    <row r="543" spans="1:1" x14ac:dyDescent="0.55000000000000004">
      <c r="A543" s="14" t="s">
        <v>773</v>
      </c>
    </row>
    <row r="544" spans="1:1" x14ac:dyDescent="0.55000000000000004">
      <c r="A544" s="14" t="s">
        <v>710</v>
      </c>
    </row>
    <row r="545" spans="1:1" x14ac:dyDescent="0.55000000000000004">
      <c r="A545" s="14" t="s">
        <v>774</v>
      </c>
    </row>
    <row r="546" spans="1:1" x14ac:dyDescent="0.55000000000000004">
      <c r="A546" s="14" t="s">
        <v>775</v>
      </c>
    </row>
    <row r="547" spans="1:1" x14ac:dyDescent="0.55000000000000004">
      <c r="A547" s="14" t="s">
        <v>776</v>
      </c>
    </row>
    <row r="548" spans="1:1" x14ac:dyDescent="0.55000000000000004">
      <c r="A548" s="14" t="s">
        <v>777</v>
      </c>
    </row>
    <row r="549" spans="1:1" x14ac:dyDescent="0.55000000000000004">
      <c r="A549" s="14" t="s">
        <v>550</v>
      </c>
    </row>
    <row r="550" spans="1:1" x14ac:dyDescent="0.55000000000000004">
      <c r="A550" s="14" t="s">
        <v>778</v>
      </c>
    </row>
    <row r="551" spans="1:1" x14ac:dyDescent="0.55000000000000004">
      <c r="A551" s="14" t="s">
        <v>779</v>
      </c>
    </row>
    <row r="552" spans="1:1" x14ac:dyDescent="0.55000000000000004">
      <c r="A552" s="14" t="s">
        <v>766</v>
      </c>
    </row>
    <row r="553" spans="1:1" x14ac:dyDescent="0.55000000000000004">
      <c r="A553" s="14" t="s">
        <v>780</v>
      </c>
    </row>
    <row r="554" spans="1:1" x14ac:dyDescent="0.55000000000000004">
      <c r="A554" s="14" t="s">
        <v>781</v>
      </c>
    </row>
    <row r="555" spans="1:1" x14ac:dyDescent="0.55000000000000004">
      <c r="A555" s="14" t="s">
        <v>782</v>
      </c>
    </row>
    <row r="556" spans="1:1" x14ac:dyDescent="0.55000000000000004">
      <c r="A556" s="14" t="s">
        <v>783</v>
      </c>
    </row>
    <row r="557" spans="1:1" x14ac:dyDescent="0.55000000000000004">
      <c r="A557" s="14" t="s">
        <v>784</v>
      </c>
    </row>
    <row r="558" spans="1:1" x14ac:dyDescent="0.55000000000000004">
      <c r="A558" s="14" t="s">
        <v>414</v>
      </c>
    </row>
    <row r="559" spans="1:1" x14ac:dyDescent="0.55000000000000004">
      <c r="A559" s="14" t="s">
        <v>441</v>
      </c>
    </row>
    <row r="560" spans="1:1" x14ac:dyDescent="0.55000000000000004">
      <c r="A560" s="14" t="s">
        <v>785</v>
      </c>
    </row>
    <row r="561" spans="1:1" x14ac:dyDescent="0.55000000000000004">
      <c r="A561" s="14" t="s">
        <v>467</v>
      </c>
    </row>
    <row r="562" spans="1:1" x14ac:dyDescent="0.55000000000000004">
      <c r="A562" s="14" t="s">
        <v>786</v>
      </c>
    </row>
    <row r="563" spans="1:1" x14ac:dyDescent="0.55000000000000004">
      <c r="A563" s="14" t="s">
        <v>668</v>
      </c>
    </row>
    <row r="564" spans="1:1" x14ac:dyDescent="0.55000000000000004">
      <c r="A564" s="14" t="s">
        <v>787</v>
      </c>
    </row>
    <row r="565" spans="1:1" x14ac:dyDescent="0.55000000000000004">
      <c r="A565" s="14" t="s">
        <v>788</v>
      </c>
    </row>
    <row r="566" spans="1:1" x14ac:dyDescent="0.55000000000000004">
      <c r="A566" s="14" t="s">
        <v>789</v>
      </c>
    </row>
    <row r="567" spans="1:1" x14ac:dyDescent="0.55000000000000004">
      <c r="A567" s="14" t="s">
        <v>790</v>
      </c>
    </row>
    <row r="568" spans="1:1" x14ac:dyDescent="0.55000000000000004">
      <c r="A568" s="14" t="s">
        <v>791</v>
      </c>
    </row>
    <row r="569" spans="1:1" x14ac:dyDescent="0.55000000000000004">
      <c r="A569" s="14" t="s">
        <v>790</v>
      </c>
    </row>
    <row r="570" spans="1:1" x14ac:dyDescent="0.55000000000000004">
      <c r="A570" s="14" t="s">
        <v>792</v>
      </c>
    </row>
    <row r="571" spans="1:1" x14ac:dyDescent="0.55000000000000004">
      <c r="A571" s="14" t="s">
        <v>793</v>
      </c>
    </row>
    <row r="572" spans="1:1" x14ac:dyDescent="0.55000000000000004">
      <c r="A572" s="14" t="s">
        <v>794</v>
      </c>
    </row>
    <row r="573" spans="1:1" x14ac:dyDescent="0.55000000000000004">
      <c r="A573" s="14" t="s">
        <v>795</v>
      </c>
    </row>
    <row r="574" spans="1:1" x14ac:dyDescent="0.55000000000000004">
      <c r="A574" s="14" t="s">
        <v>796</v>
      </c>
    </row>
    <row r="575" spans="1:1" x14ac:dyDescent="0.55000000000000004">
      <c r="A575" s="14" t="s">
        <v>797</v>
      </c>
    </row>
    <row r="576" spans="1:1" x14ac:dyDescent="0.55000000000000004">
      <c r="A576" s="14" t="s">
        <v>798</v>
      </c>
    </row>
    <row r="577" spans="1:1" x14ac:dyDescent="0.55000000000000004">
      <c r="A577" s="14" t="s">
        <v>799</v>
      </c>
    </row>
    <row r="578" spans="1:1" x14ac:dyDescent="0.55000000000000004">
      <c r="A578" s="14" t="s">
        <v>659</v>
      </c>
    </row>
    <row r="579" spans="1:1" x14ac:dyDescent="0.55000000000000004">
      <c r="A579" s="14" t="s">
        <v>800</v>
      </c>
    </row>
    <row r="580" spans="1:1" x14ac:dyDescent="0.55000000000000004">
      <c r="A580" s="14" t="s">
        <v>801</v>
      </c>
    </row>
    <row r="581" spans="1:1" x14ac:dyDescent="0.55000000000000004">
      <c r="A581" s="14" t="s">
        <v>802</v>
      </c>
    </row>
    <row r="582" spans="1:1" x14ac:dyDescent="0.55000000000000004">
      <c r="A582" s="14" t="s">
        <v>803</v>
      </c>
    </row>
    <row r="583" spans="1:1" x14ac:dyDescent="0.55000000000000004">
      <c r="A583" s="14" t="s">
        <v>804</v>
      </c>
    </row>
    <row r="584" spans="1:1" x14ac:dyDescent="0.55000000000000004">
      <c r="A584" s="14" t="s">
        <v>695</v>
      </c>
    </row>
    <row r="585" spans="1:1" x14ac:dyDescent="0.55000000000000004">
      <c r="A585" s="14" t="s">
        <v>538</v>
      </c>
    </row>
    <row r="586" spans="1:1" x14ac:dyDescent="0.55000000000000004">
      <c r="A586" s="14" t="s">
        <v>805</v>
      </c>
    </row>
    <row r="587" spans="1:1" x14ac:dyDescent="0.55000000000000004">
      <c r="A587" s="14" t="s">
        <v>806</v>
      </c>
    </row>
    <row r="588" spans="1:1" x14ac:dyDescent="0.55000000000000004">
      <c r="A588" s="14" t="s">
        <v>807</v>
      </c>
    </row>
    <row r="589" spans="1:1" x14ac:dyDescent="0.55000000000000004">
      <c r="A589" s="14" t="s">
        <v>808</v>
      </c>
    </row>
    <row r="590" spans="1:1" x14ac:dyDescent="0.55000000000000004">
      <c r="A590" s="14" t="s">
        <v>809</v>
      </c>
    </row>
    <row r="591" spans="1:1" x14ac:dyDescent="0.55000000000000004">
      <c r="A591" s="14" t="s">
        <v>750</v>
      </c>
    </row>
    <row r="592" spans="1:1" x14ac:dyDescent="0.55000000000000004">
      <c r="A592" s="14" t="s">
        <v>810</v>
      </c>
    </row>
    <row r="593" spans="1:1" x14ac:dyDescent="0.55000000000000004">
      <c r="A593" s="14" t="s">
        <v>811</v>
      </c>
    </row>
    <row r="594" spans="1:1" x14ac:dyDescent="0.55000000000000004">
      <c r="A594" s="14" t="s">
        <v>670</v>
      </c>
    </row>
    <row r="595" spans="1:1" x14ac:dyDescent="0.55000000000000004">
      <c r="A595" s="14" t="s">
        <v>812</v>
      </c>
    </row>
    <row r="596" spans="1:1" x14ac:dyDescent="0.55000000000000004">
      <c r="A596" s="14" t="s">
        <v>514</v>
      </c>
    </row>
    <row r="597" spans="1:1" x14ac:dyDescent="0.55000000000000004">
      <c r="A597" s="14" t="s">
        <v>559</v>
      </c>
    </row>
    <row r="598" spans="1:1" x14ac:dyDescent="0.55000000000000004">
      <c r="A598" s="14" t="s">
        <v>570</v>
      </c>
    </row>
    <row r="599" spans="1:1" x14ac:dyDescent="0.55000000000000004">
      <c r="A599" s="14" t="s">
        <v>813</v>
      </c>
    </row>
    <row r="600" spans="1:1" x14ac:dyDescent="0.55000000000000004">
      <c r="A600" s="14" t="s">
        <v>759</v>
      </c>
    </row>
    <row r="601" spans="1:1" x14ac:dyDescent="0.55000000000000004">
      <c r="A601" s="14" t="s">
        <v>814</v>
      </c>
    </row>
    <row r="602" spans="1:1" x14ac:dyDescent="0.55000000000000004">
      <c r="A602" s="14" t="s">
        <v>815</v>
      </c>
    </row>
    <row r="603" spans="1:1" x14ac:dyDescent="0.55000000000000004">
      <c r="A603" s="14" t="s">
        <v>816</v>
      </c>
    </row>
    <row r="604" spans="1:1" x14ac:dyDescent="0.55000000000000004">
      <c r="A604" s="14" t="s">
        <v>817</v>
      </c>
    </row>
    <row r="605" spans="1:1" x14ac:dyDescent="0.55000000000000004">
      <c r="A605" s="14" t="s">
        <v>705</v>
      </c>
    </row>
    <row r="606" spans="1:1" x14ac:dyDescent="0.55000000000000004">
      <c r="A606" s="14" t="s">
        <v>818</v>
      </c>
    </row>
    <row r="607" spans="1:1" x14ac:dyDescent="0.55000000000000004">
      <c r="A607" s="14" t="s">
        <v>819</v>
      </c>
    </row>
    <row r="608" spans="1:1" x14ac:dyDescent="0.55000000000000004">
      <c r="A608" s="14" t="s">
        <v>820</v>
      </c>
    </row>
    <row r="609" spans="1:1" x14ac:dyDescent="0.55000000000000004">
      <c r="A609" s="14" t="s">
        <v>638</v>
      </c>
    </row>
    <row r="610" spans="1:1" x14ac:dyDescent="0.55000000000000004">
      <c r="A610" s="14" t="s">
        <v>821</v>
      </c>
    </row>
    <row r="611" spans="1:1" x14ac:dyDescent="0.55000000000000004">
      <c r="A611" s="14" t="s">
        <v>363</v>
      </c>
    </row>
    <row r="612" spans="1:1" x14ac:dyDescent="0.55000000000000004">
      <c r="A612" s="14" t="s">
        <v>822</v>
      </c>
    </row>
    <row r="613" spans="1:1" x14ac:dyDescent="0.55000000000000004">
      <c r="A613" s="14" t="s">
        <v>823</v>
      </c>
    </row>
    <row r="614" spans="1:1" x14ac:dyDescent="0.55000000000000004">
      <c r="A614" s="14" t="s">
        <v>824</v>
      </c>
    </row>
    <row r="615" spans="1:1" x14ac:dyDescent="0.55000000000000004">
      <c r="A615" s="14" t="s">
        <v>707</v>
      </c>
    </row>
    <row r="616" spans="1:1" x14ac:dyDescent="0.55000000000000004">
      <c r="A616" s="14" t="s">
        <v>825</v>
      </c>
    </row>
    <row r="617" spans="1:1" x14ac:dyDescent="0.55000000000000004">
      <c r="A617" s="14" t="s">
        <v>633</v>
      </c>
    </row>
    <row r="618" spans="1:1" x14ac:dyDescent="0.55000000000000004">
      <c r="A618" s="14" t="s">
        <v>457</v>
      </c>
    </row>
    <row r="619" spans="1:1" x14ac:dyDescent="0.55000000000000004">
      <c r="A619" s="14" t="s">
        <v>826</v>
      </c>
    </row>
    <row r="620" spans="1:1" x14ac:dyDescent="0.55000000000000004">
      <c r="A620" s="14" t="s">
        <v>827</v>
      </c>
    </row>
    <row r="621" spans="1:1" x14ac:dyDescent="0.55000000000000004">
      <c r="A621" s="14" t="s">
        <v>828</v>
      </c>
    </row>
    <row r="622" spans="1:1" x14ac:dyDescent="0.55000000000000004">
      <c r="A622" s="14" t="s">
        <v>785</v>
      </c>
    </row>
    <row r="623" spans="1:1" x14ac:dyDescent="0.55000000000000004">
      <c r="A623" s="14" t="s">
        <v>829</v>
      </c>
    </row>
    <row r="624" spans="1:1" x14ac:dyDescent="0.55000000000000004">
      <c r="A624" s="14" t="s">
        <v>830</v>
      </c>
    </row>
    <row r="625" spans="1:1" x14ac:dyDescent="0.55000000000000004">
      <c r="A625" s="14" t="s">
        <v>831</v>
      </c>
    </row>
    <row r="626" spans="1:1" x14ac:dyDescent="0.55000000000000004">
      <c r="A626" s="14" t="s">
        <v>832</v>
      </c>
    </row>
    <row r="627" spans="1:1" x14ac:dyDescent="0.55000000000000004">
      <c r="A627" s="14" t="s">
        <v>833</v>
      </c>
    </row>
    <row r="628" spans="1:1" x14ac:dyDescent="0.55000000000000004">
      <c r="A628" s="14" t="s">
        <v>834</v>
      </c>
    </row>
    <row r="629" spans="1:1" x14ac:dyDescent="0.55000000000000004">
      <c r="A629" s="14" t="s">
        <v>835</v>
      </c>
    </row>
    <row r="630" spans="1:1" x14ac:dyDescent="0.55000000000000004">
      <c r="A630" s="14" t="s">
        <v>836</v>
      </c>
    </row>
    <row r="631" spans="1:1" x14ac:dyDescent="0.55000000000000004">
      <c r="A631" s="14" t="s">
        <v>346</v>
      </c>
    </row>
    <row r="632" spans="1:1" x14ac:dyDescent="0.55000000000000004">
      <c r="A632" s="14" t="s">
        <v>745</v>
      </c>
    </row>
    <row r="633" spans="1:1" x14ac:dyDescent="0.55000000000000004">
      <c r="A633" s="14" t="s">
        <v>716</v>
      </c>
    </row>
    <row r="634" spans="1:1" x14ac:dyDescent="0.55000000000000004">
      <c r="A634" s="14" t="s">
        <v>354</v>
      </c>
    </row>
    <row r="635" spans="1:1" x14ac:dyDescent="0.55000000000000004">
      <c r="A635" s="14" t="s">
        <v>837</v>
      </c>
    </row>
    <row r="636" spans="1:1" x14ac:dyDescent="0.55000000000000004">
      <c r="A636" s="14" t="s">
        <v>678</v>
      </c>
    </row>
    <row r="637" spans="1:1" x14ac:dyDescent="0.55000000000000004">
      <c r="A637" s="14" t="s">
        <v>838</v>
      </c>
    </row>
    <row r="638" spans="1:1" x14ac:dyDescent="0.55000000000000004">
      <c r="A638" s="14" t="s">
        <v>839</v>
      </c>
    </row>
    <row r="639" spans="1:1" x14ac:dyDescent="0.55000000000000004">
      <c r="A639" s="14" t="s">
        <v>840</v>
      </c>
    </row>
    <row r="640" spans="1:1" x14ac:dyDescent="0.55000000000000004">
      <c r="A640" s="14" t="s">
        <v>841</v>
      </c>
    </row>
    <row r="641" spans="1:1" x14ac:dyDescent="0.55000000000000004">
      <c r="A641" s="14" t="s">
        <v>842</v>
      </c>
    </row>
    <row r="642" spans="1:1" x14ac:dyDescent="0.55000000000000004">
      <c r="A642" s="14" t="s">
        <v>843</v>
      </c>
    </row>
    <row r="643" spans="1:1" x14ac:dyDescent="0.55000000000000004">
      <c r="A643" s="14" t="s">
        <v>804</v>
      </c>
    </row>
    <row r="644" spans="1:1" x14ac:dyDescent="0.55000000000000004">
      <c r="A644" s="14" t="s">
        <v>844</v>
      </c>
    </row>
    <row r="645" spans="1:1" x14ac:dyDescent="0.55000000000000004">
      <c r="A645" s="14" t="s">
        <v>722</v>
      </c>
    </row>
    <row r="646" spans="1:1" x14ac:dyDescent="0.55000000000000004">
      <c r="A646" s="14" t="s">
        <v>845</v>
      </c>
    </row>
    <row r="647" spans="1:1" x14ac:dyDescent="0.55000000000000004">
      <c r="A647" s="14" t="s">
        <v>846</v>
      </c>
    </row>
    <row r="648" spans="1:1" x14ac:dyDescent="0.55000000000000004">
      <c r="A648" s="14" t="s">
        <v>847</v>
      </c>
    </row>
    <row r="649" spans="1:1" x14ac:dyDescent="0.55000000000000004">
      <c r="A649" s="14" t="s">
        <v>848</v>
      </c>
    </row>
    <row r="650" spans="1:1" x14ac:dyDescent="0.55000000000000004">
      <c r="A650" s="14" t="s">
        <v>849</v>
      </c>
    </row>
    <row r="651" spans="1:1" x14ac:dyDescent="0.55000000000000004">
      <c r="A651" s="14" t="s">
        <v>833</v>
      </c>
    </row>
    <row r="652" spans="1:1" x14ac:dyDescent="0.55000000000000004">
      <c r="A652" s="14" t="s">
        <v>793</v>
      </c>
    </row>
    <row r="653" spans="1:1" x14ac:dyDescent="0.55000000000000004">
      <c r="A653" s="14" t="s">
        <v>850</v>
      </c>
    </row>
    <row r="654" spans="1:1" x14ac:dyDescent="0.55000000000000004">
      <c r="A654" s="14" t="s">
        <v>454</v>
      </c>
    </row>
    <row r="655" spans="1:1" x14ac:dyDescent="0.55000000000000004">
      <c r="A655" s="14" t="s">
        <v>632</v>
      </c>
    </row>
    <row r="656" spans="1:1" x14ac:dyDescent="0.55000000000000004">
      <c r="A656" s="14" t="s">
        <v>851</v>
      </c>
    </row>
    <row r="657" spans="1:1" x14ac:dyDescent="0.55000000000000004">
      <c r="A657" s="14" t="s">
        <v>852</v>
      </c>
    </row>
    <row r="658" spans="1:1" x14ac:dyDescent="0.55000000000000004">
      <c r="A658" s="14" t="s">
        <v>853</v>
      </c>
    </row>
    <row r="659" spans="1:1" x14ac:dyDescent="0.55000000000000004">
      <c r="A659" s="14" t="s">
        <v>854</v>
      </c>
    </row>
    <row r="660" spans="1:1" x14ac:dyDescent="0.55000000000000004">
      <c r="A660" s="14" t="s">
        <v>855</v>
      </c>
    </row>
    <row r="661" spans="1:1" x14ac:dyDescent="0.55000000000000004">
      <c r="A661" s="14" t="s">
        <v>856</v>
      </c>
    </row>
    <row r="662" spans="1:1" x14ac:dyDescent="0.55000000000000004">
      <c r="A662" s="14" t="s">
        <v>857</v>
      </c>
    </row>
    <row r="663" spans="1:1" x14ac:dyDescent="0.55000000000000004">
      <c r="A663" s="14" t="s">
        <v>858</v>
      </c>
    </row>
    <row r="664" spans="1:1" x14ac:dyDescent="0.55000000000000004">
      <c r="A664" s="14" t="s">
        <v>859</v>
      </c>
    </row>
    <row r="665" spans="1:1" x14ac:dyDescent="0.55000000000000004">
      <c r="A665" s="14" t="s">
        <v>860</v>
      </c>
    </row>
    <row r="666" spans="1:1" x14ac:dyDescent="0.55000000000000004">
      <c r="A666" s="14" t="s">
        <v>861</v>
      </c>
    </row>
    <row r="667" spans="1:1" x14ac:dyDescent="0.55000000000000004">
      <c r="A667" s="14" t="s">
        <v>862</v>
      </c>
    </row>
    <row r="668" spans="1:1" x14ac:dyDescent="0.55000000000000004">
      <c r="A668" s="14" t="s">
        <v>863</v>
      </c>
    </row>
    <row r="669" spans="1:1" x14ac:dyDescent="0.55000000000000004">
      <c r="A669" s="14" t="s">
        <v>849</v>
      </c>
    </row>
    <row r="670" spans="1:1" x14ac:dyDescent="0.55000000000000004">
      <c r="A670" s="14" t="s">
        <v>430</v>
      </c>
    </row>
    <row r="671" spans="1:1" x14ac:dyDescent="0.55000000000000004">
      <c r="A671" s="14" t="s">
        <v>864</v>
      </c>
    </row>
    <row r="672" spans="1:1" x14ac:dyDescent="0.55000000000000004">
      <c r="A672" s="14" t="s">
        <v>663</v>
      </c>
    </row>
    <row r="673" spans="1:1" x14ac:dyDescent="0.55000000000000004">
      <c r="A673" s="14" t="s">
        <v>473</v>
      </c>
    </row>
    <row r="674" spans="1:1" x14ac:dyDescent="0.55000000000000004">
      <c r="A674" s="14" t="s">
        <v>865</v>
      </c>
    </row>
    <row r="675" spans="1:1" x14ac:dyDescent="0.55000000000000004">
      <c r="A675" s="14" t="s">
        <v>680</v>
      </c>
    </row>
    <row r="676" spans="1:1" x14ac:dyDescent="0.55000000000000004">
      <c r="A676" s="14" t="s">
        <v>866</v>
      </c>
    </row>
    <row r="677" spans="1:1" x14ac:dyDescent="0.55000000000000004">
      <c r="A677" s="14" t="s">
        <v>867</v>
      </c>
    </row>
    <row r="678" spans="1:1" x14ac:dyDescent="0.55000000000000004">
      <c r="A678" s="14" t="s">
        <v>394</v>
      </c>
    </row>
    <row r="679" spans="1:1" x14ac:dyDescent="0.55000000000000004">
      <c r="A679" s="14" t="s">
        <v>868</v>
      </c>
    </row>
    <row r="680" spans="1:1" x14ac:dyDescent="0.55000000000000004">
      <c r="A680" s="14" t="s">
        <v>790</v>
      </c>
    </row>
    <row r="681" spans="1:1" x14ac:dyDescent="0.55000000000000004">
      <c r="A681" s="14" t="s">
        <v>869</v>
      </c>
    </row>
    <row r="682" spans="1:1" x14ac:dyDescent="0.55000000000000004">
      <c r="A682" s="14" t="s">
        <v>870</v>
      </c>
    </row>
    <row r="683" spans="1:1" x14ac:dyDescent="0.55000000000000004">
      <c r="A683" s="14" t="s">
        <v>871</v>
      </c>
    </row>
    <row r="684" spans="1:1" x14ac:dyDescent="0.55000000000000004">
      <c r="A684" s="14" t="s">
        <v>771</v>
      </c>
    </row>
    <row r="685" spans="1:1" x14ac:dyDescent="0.55000000000000004">
      <c r="A685" s="14" t="s">
        <v>872</v>
      </c>
    </row>
    <row r="686" spans="1:1" x14ac:dyDescent="0.55000000000000004">
      <c r="A686" s="14" t="s">
        <v>873</v>
      </c>
    </row>
    <row r="687" spans="1:1" x14ac:dyDescent="0.55000000000000004">
      <c r="A687" s="14" t="s">
        <v>464</v>
      </c>
    </row>
    <row r="688" spans="1:1" x14ac:dyDescent="0.55000000000000004">
      <c r="A688" s="14" t="s">
        <v>786</v>
      </c>
    </row>
    <row r="689" spans="1:1" x14ac:dyDescent="0.55000000000000004">
      <c r="A689" s="14" t="s">
        <v>757</v>
      </c>
    </row>
    <row r="690" spans="1:1" x14ac:dyDescent="0.55000000000000004">
      <c r="A690" s="14" t="s">
        <v>874</v>
      </c>
    </row>
    <row r="691" spans="1:1" x14ac:dyDescent="0.55000000000000004">
      <c r="A691" s="14" t="s">
        <v>875</v>
      </c>
    </row>
    <row r="692" spans="1:1" x14ac:dyDescent="0.55000000000000004">
      <c r="A692" s="14" t="s">
        <v>427</v>
      </c>
    </row>
    <row r="693" spans="1:1" x14ac:dyDescent="0.55000000000000004">
      <c r="A693" s="14" t="s">
        <v>876</v>
      </c>
    </row>
    <row r="694" spans="1:1" x14ac:dyDescent="0.55000000000000004">
      <c r="A694" s="14" t="s">
        <v>412</v>
      </c>
    </row>
    <row r="695" spans="1:1" x14ac:dyDescent="0.55000000000000004">
      <c r="A695" s="14" t="s">
        <v>877</v>
      </c>
    </row>
    <row r="696" spans="1:1" x14ac:dyDescent="0.55000000000000004">
      <c r="A696" s="14" t="s">
        <v>580</v>
      </c>
    </row>
    <row r="697" spans="1:1" x14ac:dyDescent="0.55000000000000004">
      <c r="A697" s="14" t="s">
        <v>878</v>
      </c>
    </row>
    <row r="698" spans="1:1" x14ac:dyDescent="0.55000000000000004">
      <c r="A698" s="14" t="s">
        <v>879</v>
      </c>
    </row>
    <row r="699" spans="1:1" x14ac:dyDescent="0.55000000000000004">
      <c r="A699" s="14" t="s">
        <v>453</v>
      </c>
    </row>
    <row r="700" spans="1:1" x14ac:dyDescent="0.55000000000000004">
      <c r="A700" s="14" t="s">
        <v>880</v>
      </c>
    </row>
    <row r="701" spans="1:1" x14ac:dyDescent="0.55000000000000004">
      <c r="A701" s="14" t="s">
        <v>881</v>
      </c>
    </row>
    <row r="702" spans="1:1" x14ac:dyDescent="0.55000000000000004">
      <c r="A702" s="14" t="s">
        <v>882</v>
      </c>
    </row>
    <row r="703" spans="1:1" x14ac:dyDescent="0.55000000000000004">
      <c r="A703" s="14" t="s">
        <v>883</v>
      </c>
    </row>
    <row r="704" spans="1:1" x14ac:dyDescent="0.55000000000000004">
      <c r="A704" s="14" t="s">
        <v>884</v>
      </c>
    </row>
    <row r="705" spans="1:1" x14ac:dyDescent="0.55000000000000004">
      <c r="A705" s="14" t="s">
        <v>885</v>
      </c>
    </row>
    <row r="706" spans="1:1" x14ac:dyDescent="0.55000000000000004">
      <c r="A706" s="14" t="s">
        <v>886</v>
      </c>
    </row>
    <row r="707" spans="1:1" x14ac:dyDescent="0.55000000000000004">
      <c r="A707" s="14" t="s">
        <v>887</v>
      </c>
    </row>
    <row r="708" spans="1:1" x14ac:dyDescent="0.55000000000000004">
      <c r="A708" s="14" t="s">
        <v>619</v>
      </c>
    </row>
    <row r="709" spans="1:1" x14ac:dyDescent="0.55000000000000004">
      <c r="A709" s="14" t="s">
        <v>888</v>
      </c>
    </row>
    <row r="710" spans="1:1" x14ac:dyDescent="0.55000000000000004">
      <c r="A710" s="14" t="s">
        <v>889</v>
      </c>
    </row>
    <row r="711" spans="1:1" x14ac:dyDescent="0.55000000000000004">
      <c r="A711" s="14" t="s">
        <v>890</v>
      </c>
    </row>
    <row r="712" spans="1:1" x14ac:dyDescent="0.55000000000000004">
      <c r="A712" s="14" t="s">
        <v>497</v>
      </c>
    </row>
    <row r="713" spans="1:1" x14ac:dyDescent="0.55000000000000004">
      <c r="A713" s="14" t="s">
        <v>891</v>
      </c>
    </row>
    <row r="714" spans="1:1" x14ac:dyDescent="0.55000000000000004">
      <c r="A714" s="14" t="s">
        <v>864</v>
      </c>
    </row>
    <row r="715" spans="1:1" x14ac:dyDescent="0.55000000000000004">
      <c r="A715" s="14" t="s">
        <v>892</v>
      </c>
    </row>
    <row r="716" spans="1:1" x14ac:dyDescent="0.55000000000000004">
      <c r="A716" s="14" t="s">
        <v>893</v>
      </c>
    </row>
    <row r="717" spans="1:1" x14ac:dyDescent="0.55000000000000004">
      <c r="A717" s="14" t="s">
        <v>894</v>
      </c>
    </row>
    <row r="718" spans="1:1" x14ac:dyDescent="0.55000000000000004">
      <c r="A718" s="14" t="s">
        <v>895</v>
      </c>
    </row>
    <row r="719" spans="1:1" x14ac:dyDescent="0.55000000000000004">
      <c r="A719" s="14" t="s">
        <v>896</v>
      </c>
    </row>
    <row r="720" spans="1:1" x14ac:dyDescent="0.55000000000000004">
      <c r="A720" s="14" t="s">
        <v>897</v>
      </c>
    </row>
    <row r="721" spans="1:1" x14ac:dyDescent="0.55000000000000004">
      <c r="A721" s="14" t="s">
        <v>751</v>
      </c>
    </row>
    <row r="722" spans="1:1" x14ac:dyDescent="0.55000000000000004">
      <c r="A722" s="14" t="s">
        <v>898</v>
      </c>
    </row>
    <row r="723" spans="1:1" x14ac:dyDescent="0.55000000000000004">
      <c r="A723" s="14" t="s">
        <v>899</v>
      </c>
    </row>
    <row r="724" spans="1:1" x14ac:dyDescent="0.55000000000000004">
      <c r="A724" s="14" t="s">
        <v>733</v>
      </c>
    </row>
    <row r="725" spans="1:1" x14ac:dyDescent="0.55000000000000004">
      <c r="A725" s="14" t="s">
        <v>900</v>
      </c>
    </row>
    <row r="726" spans="1:1" x14ac:dyDescent="0.55000000000000004">
      <c r="A726" s="14" t="s">
        <v>858</v>
      </c>
    </row>
    <row r="727" spans="1:1" x14ac:dyDescent="0.55000000000000004">
      <c r="A727" s="14" t="s">
        <v>901</v>
      </c>
    </row>
    <row r="728" spans="1:1" x14ac:dyDescent="0.55000000000000004">
      <c r="A728" s="14" t="s">
        <v>902</v>
      </c>
    </row>
    <row r="729" spans="1:1" x14ac:dyDescent="0.55000000000000004">
      <c r="A729" s="14" t="s">
        <v>347</v>
      </c>
    </row>
    <row r="730" spans="1:1" x14ac:dyDescent="0.55000000000000004">
      <c r="A730" s="14" t="s">
        <v>903</v>
      </c>
    </row>
    <row r="731" spans="1:1" x14ac:dyDescent="0.55000000000000004">
      <c r="A731" s="14" t="s">
        <v>518</v>
      </c>
    </row>
    <row r="732" spans="1:1" x14ac:dyDescent="0.55000000000000004">
      <c r="A732" s="14" t="s">
        <v>904</v>
      </c>
    </row>
    <row r="733" spans="1:1" x14ac:dyDescent="0.55000000000000004">
      <c r="A733" s="14" t="s">
        <v>905</v>
      </c>
    </row>
    <row r="734" spans="1:1" x14ac:dyDescent="0.55000000000000004">
      <c r="A734" s="14" t="s">
        <v>906</v>
      </c>
    </row>
    <row r="735" spans="1:1" x14ac:dyDescent="0.55000000000000004">
      <c r="A735" s="14" t="s">
        <v>907</v>
      </c>
    </row>
    <row r="736" spans="1:1" x14ac:dyDescent="0.55000000000000004">
      <c r="A736" s="14" t="s">
        <v>908</v>
      </c>
    </row>
    <row r="737" spans="1:1" x14ac:dyDescent="0.55000000000000004">
      <c r="A737" s="14" t="s">
        <v>827</v>
      </c>
    </row>
    <row r="738" spans="1:1" x14ac:dyDescent="0.55000000000000004">
      <c r="A738" s="14" t="s">
        <v>332</v>
      </c>
    </row>
    <row r="739" spans="1:1" x14ac:dyDescent="0.55000000000000004">
      <c r="A739" s="14" t="s">
        <v>483</v>
      </c>
    </row>
    <row r="740" spans="1:1" x14ac:dyDescent="0.55000000000000004">
      <c r="A740" s="14" t="s">
        <v>909</v>
      </c>
    </row>
    <row r="741" spans="1:1" x14ac:dyDescent="0.55000000000000004">
      <c r="A741" s="14" t="s">
        <v>700</v>
      </c>
    </row>
    <row r="742" spans="1:1" x14ac:dyDescent="0.55000000000000004">
      <c r="A742" s="14" t="s">
        <v>910</v>
      </c>
    </row>
    <row r="743" spans="1:1" x14ac:dyDescent="0.55000000000000004">
      <c r="A743" s="14" t="s">
        <v>911</v>
      </c>
    </row>
    <row r="744" spans="1:1" x14ac:dyDescent="0.55000000000000004">
      <c r="A744" s="14" t="s">
        <v>606</v>
      </c>
    </row>
    <row r="745" spans="1:1" x14ac:dyDescent="0.55000000000000004">
      <c r="A745" s="14" t="s">
        <v>593</v>
      </c>
    </row>
    <row r="746" spans="1:1" x14ac:dyDescent="0.55000000000000004">
      <c r="A746" s="14" t="s">
        <v>912</v>
      </c>
    </row>
    <row r="747" spans="1:1" x14ac:dyDescent="0.55000000000000004">
      <c r="A747" s="14" t="s">
        <v>913</v>
      </c>
    </row>
    <row r="748" spans="1:1" x14ac:dyDescent="0.55000000000000004">
      <c r="A748" s="14" t="s">
        <v>914</v>
      </c>
    </row>
    <row r="749" spans="1:1" x14ac:dyDescent="0.55000000000000004">
      <c r="A749" s="14" t="s">
        <v>915</v>
      </c>
    </row>
    <row r="750" spans="1:1" x14ac:dyDescent="0.55000000000000004">
      <c r="A750" s="14" t="s">
        <v>629</v>
      </c>
    </row>
    <row r="751" spans="1:1" x14ac:dyDescent="0.55000000000000004">
      <c r="A751" s="14" t="s">
        <v>900</v>
      </c>
    </row>
    <row r="752" spans="1:1" x14ac:dyDescent="0.55000000000000004">
      <c r="A752" s="14" t="s">
        <v>916</v>
      </c>
    </row>
    <row r="753" spans="1:1" x14ac:dyDescent="0.55000000000000004">
      <c r="A753" s="14" t="s">
        <v>917</v>
      </c>
    </row>
    <row r="754" spans="1:1" x14ac:dyDescent="0.55000000000000004">
      <c r="A754" s="14" t="s">
        <v>918</v>
      </c>
    </row>
    <row r="755" spans="1:1" x14ac:dyDescent="0.55000000000000004">
      <c r="A755" s="14" t="s">
        <v>919</v>
      </c>
    </row>
    <row r="756" spans="1:1" x14ac:dyDescent="0.55000000000000004">
      <c r="A756" s="14" t="s">
        <v>435</v>
      </c>
    </row>
    <row r="757" spans="1:1" x14ac:dyDescent="0.55000000000000004">
      <c r="A757" s="14" t="s">
        <v>920</v>
      </c>
    </row>
    <row r="758" spans="1:1" x14ac:dyDescent="0.55000000000000004">
      <c r="A758" s="14" t="s">
        <v>662</v>
      </c>
    </row>
    <row r="759" spans="1:1" x14ac:dyDescent="0.55000000000000004">
      <c r="A759" s="14" t="s">
        <v>551</v>
      </c>
    </row>
    <row r="760" spans="1:1" x14ac:dyDescent="0.55000000000000004">
      <c r="A760" s="14" t="s">
        <v>921</v>
      </c>
    </row>
    <row r="761" spans="1:1" x14ac:dyDescent="0.55000000000000004">
      <c r="A761" s="14" t="s">
        <v>439</v>
      </c>
    </row>
    <row r="762" spans="1:1" x14ac:dyDescent="0.55000000000000004">
      <c r="A762" s="14" t="s">
        <v>922</v>
      </c>
    </row>
    <row r="763" spans="1:1" x14ac:dyDescent="0.55000000000000004">
      <c r="A763" s="14" t="s">
        <v>923</v>
      </c>
    </row>
    <row r="764" spans="1:1" x14ac:dyDescent="0.55000000000000004">
      <c r="A764" s="14" t="s">
        <v>924</v>
      </c>
    </row>
    <row r="765" spans="1:1" x14ac:dyDescent="0.55000000000000004">
      <c r="A765" s="14" t="s">
        <v>747</v>
      </c>
    </row>
    <row r="766" spans="1:1" x14ac:dyDescent="0.55000000000000004">
      <c r="A766" s="14" t="s">
        <v>925</v>
      </c>
    </row>
    <row r="767" spans="1:1" x14ac:dyDescent="0.55000000000000004">
      <c r="A767" s="14" t="s">
        <v>926</v>
      </c>
    </row>
    <row r="768" spans="1:1" x14ac:dyDescent="0.55000000000000004">
      <c r="A768" s="14" t="s">
        <v>829</v>
      </c>
    </row>
    <row r="769" spans="1:1" x14ac:dyDescent="0.55000000000000004">
      <c r="A769" s="14" t="s">
        <v>728</v>
      </c>
    </row>
    <row r="770" spans="1:1" x14ac:dyDescent="0.55000000000000004">
      <c r="A770" s="14" t="s">
        <v>417</v>
      </c>
    </row>
    <row r="771" spans="1:1" x14ac:dyDescent="0.55000000000000004">
      <c r="A771" s="14" t="s">
        <v>927</v>
      </c>
    </row>
    <row r="772" spans="1:1" x14ac:dyDescent="0.55000000000000004">
      <c r="A772" s="14" t="s">
        <v>775</v>
      </c>
    </row>
    <row r="773" spans="1:1" x14ac:dyDescent="0.55000000000000004">
      <c r="A773" s="14" t="s">
        <v>928</v>
      </c>
    </row>
    <row r="774" spans="1:1" x14ac:dyDescent="0.55000000000000004">
      <c r="A774" s="14" t="s">
        <v>929</v>
      </c>
    </row>
    <row r="775" spans="1:1" x14ac:dyDescent="0.55000000000000004">
      <c r="A775" s="14" t="s">
        <v>930</v>
      </c>
    </row>
    <row r="776" spans="1:1" x14ac:dyDescent="0.55000000000000004">
      <c r="A776" s="14" t="s">
        <v>931</v>
      </c>
    </row>
    <row r="777" spans="1:1" x14ac:dyDescent="0.55000000000000004">
      <c r="A777" s="14" t="s">
        <v>932</v>
      </c>
    </row>
    <row r="778" spans="1:1" x14ac:dyDescent="0.55000000000000004">
      <c r="A778" s="14" t="s">
        <v>933</v>
      </c>
    </row>
    <row r="779" spans="1:1" x14ac:dyDescent="0.55000000000000004">
      <c r="A779" s="14" t="s">
        <v>934</v>
      </c>
    </row>
    <row r="780" spans="1:1" x14ac:dyDescent="0.55000000000000004">
      <c r="A780" s="14" t="s">
        <v>935</v>
      </c>
    </row>
    <row r="781" spans="1:1" x14ac:dyDescent="0.55000000000000004">
      <c r="A781" s="14" t="s">
        <v>705</v>
      </c>
    </row>
    <row r="782" spans="1:1" x14ac:dyDescent="0.55000000000000004">
      <c r="A782" s="14" t="s">
        <v>574</v>
      </c>
    </row>
    <row r="783" spans="1:1" x14ac:dyDescent="0.55000000000000004">
      <c r="A783" s="14" t="s">
        <v>936</v>
      </c>
    </row>
    <row r="784" spans="1:1" x14ac:dyDescent="0.55000000000000004">
      <c r="A784" s="14" t="s">
        <v>937</v>
      </c>
    </row>
    <row r="785" spans="1:1" x14ac:dyDescent="0.55000000000000004">
      <c r="A785" s="14" t="s">
        <v>938</v>
      </c>
    </row>
    <row r="786" spans="1:1" x14ac:dyDescent="0.55000000000000004">
      <c r="A786" s="14" t="s">
        <v>793</v>
      </c>
    </row>
    <row r="787" spans="1:1" x14ac:dyDescent="0.55000000000000004">
      <c r="A787" s="14" t="s">
        <v>939</v>
      </c>
    </row>
    <row r="788" spans="1:1" x14ac:dyDescent="0.55000000000000004">
      <c r="A788" s="14" t="s">
        <v>940</v>
      </c>
    </row>
    <row r="789" spans="1:1" x14ac:dyDescent="0.55000000000000004">
      <c r="A789" s="14" t="s">
        <v>941</v>
      </c>
    </row>
    <row r="790" spans="1:1" x14ac:dyDescent="0.55000000000000004">
      <c r="A790" s="14" t="s">
        <v>942</v>
      </c>
    </row>
    <row r="791" spans="1:1" x14ac:dyDescent="0.55000000000000004">
      <c r="A791" s="14" t="s">
        <v>943</v>
      </c>
    </row>
    <row r="792" spans="1:1" x14ac:dyDescent="0.55000000000000004">
      <c r="A792" s="14" t="s">
        <v>944</v>
      </c>
    </row>
    <row r="793" spans="1:1" x14ac:dyDescent="0.55000000000000004">
      <c r="A793" s="14" t="s">
        <v>945</v>
      </c>
    </row>
    <row r="794" spans="1:1" x14ac:dyDescent="0.55000000000000004">
      <c r="A794" s="14" t="s">
        <v>946</v>
      </c>
    </row>
    <row r="795" spans="1:1" x14ac:dyDescent="0.55000000000000004">
      <c r="A795" s="14" t="s">
        <v>642</v>
      </c>
    </row>
    <row r="796" spans="1:1" x14ac:dyDescent="0.55000000000000004">
      <c r="A796" s="14" t="s">
        <v>604</v>
      </c>
    </row>
    <row r="797" spans="1:1" x14ac:dyDescent="0.55000000000000004">
      <c r="A797" s="14" t="s">
        <v>524</v>
      </c>
    </row>
    <row r="798" spans="1:1" x14ac:dyDescent="0.55000000000000004">
      <c r="A798" s="14" t="s">
        <v>947</v>
      </c>
    </row>
    <row r="799" spans="1:1" x14ac:dyDescent="0.55000000000000004">
      <c r="A799" s="14" t="s">
        <v>948</v>
      </c>
    </row>
    <row r="800" spans="1:1" x14ac:dyDescent="0.55000000000000004">
      <c r="A800" s="14" t="s">
        <v>949</v>
      </c>
    </row>
    <row r="801" spans="1:1" x14ac:dyDescent="0.55000000000000004">
      <c r="A801" s="14" t="s">
        <v>950</v>
      </c>
    </row>
    <row r="802" spans="1:1" x14ac:dyDescent="0.55000000000000004">
      <c r="A802" s="14" t="s">
        <v>558</v>
      </c>
    </row>
    <row r="803" spans="1:1" x14ac:dyDescent="0.55000000000000004">
      <c r="A803" s="14" t="s">
        <v>951</v>
      </c>
    </row>
    <row r="804" spans="1:1" x14ac:dyDescent="0.55000000000000004">
      <c r="A804" s="14" t="s">
        <v>426</v>
      </c>
    </row>
    <row r="805" spans="1:1" x14ac:dyDescent="0.55000000000000004">
      <c r="A805" s="14" t="s">
        <v>952</v>
      </c>
    </row>
    <row r="806" spans="1:1" x14ac:dyDescent="0.55000000000000004">
      <c r="A806" s="14" t="s">
        <v>953</v>
      </c>
    </row>
    <row r="807" spans="1:1" x14ac:dyDescent="0.55000000000000004">
      <c r="A807" s="14" t="s">
        <v>954</v>
      </c>
    </row>
    <row r="808" spans="1:1" x14ac:dyDescent="0.55000000000000004">
      <c r="A808" s="14" t="s">
        <v>554</v>
      </c>
    </row>
    <row r="809" spans="1:1" x14ac:dyDescent="0.55000000000000004">
      <c r="A809" s="14" t="s">
        <v>955</v>
      </c>
    </row>
    <row r="810" spans="1:1" x14ac:dyDescent="0.55000000000000004">
      <c r="A810" s="14" t="s">
        <v>956</v>
      </c>
    </row>
    <row r="811" spans="1:1" x14ac:dyDescent="0.55000000000000004">
      <c r="A811" s="14" t="s">
        <v>957</v>
      </c>
    </row>
    <row r="812" spans="1:1" x14ac:dyDescent="0.55000000000000004">
      <c r="A812" s="14" t="s">
        <v>820</v>
      </c>
    </row>
    <row r="813" spans="1:1" x14ac:dyDescent="0.55000000000000004">
      <c r="A813" s="14" t="s">
        <v>958</v>
      </c>
    </row>
    <row r="814" spans="1:1" x14ac:dyDescent="0.55000000000000004">
      <c r="A814" s="14" t="s">
        <v>959</v>
      </c>
    </row>
    <row r="815" spans="1:1" x14ac:dyDescent="0.55000000000000004">
      <c r="A815" s="14" t="s">
        <v>407</v>
      </c>
    </row>
    <row r="816" spans="1:1" x14ac:dyDescent="0.55000000000000004">
      <c r="A816" s="14" t="s">
        <v>960</v>
      </c>
    </row>
    <row r="817" spans="1:1" x14ac:dyDescent="0.55000000000000004">
      <c r="A817" s="14" t="s">
        <v>790</v>
      </c>
    </row>
    <row r="818" spans="1:1" x14ac:dyDescent="0.55000000000000004">
      <c r="A818" s="14" t="s">
        <v>674</v>
      </c>
    </row>
    <row r="819" spans="1:1" x14ac:dyDescent="0.55000000000000004">
      <c r="A819" s="14" t="s">
        <v>961</v>
      </c>
    </row>
    <row r="820" spans="1:1" x14ac:dyDescent="0.55000000000000004">
      <c r="A820" s="14" t="s">
        <v>962</v>
      </c>
    </row>
    <row r="821" spans="1:1" x14ac:dyDescent="0.55000000000000004">
      <c r="A821" s="14" t="s">
        <v>871</v>
      </c>
    </row>
    <row r="822" spans="1:1" x14ac:dyDescent="0.55000000000000004">
      <c r="A822" s="14" t="s">
        <v>725</v>
      </c>
    </row>
    <row r="823" spans="1:1" x14ac:dyDescent="0.55000000000000004">
      <c r="A823" s="14" t="s">
        <v>963</v>
      </c>
    </row>
    <row r="824" spans="1:1" x14ac:dyDescent="0.55000000000000004">
      <c r="A824" s="14" t="s">
        <v>401</v>
      </c>
    </row>
    <row r="825" spans="1:1" x14ac:dyDescent="0.55000000000000004">
      <c r="A825" s="14" t="s">
        <v>964</v>
      </c>
    </row>
    <row r="826" spans="1:1" x14ac:dyDescent="0.55000000000000004">
      <c r="A826" s="14" t="s">
        <v>965</v>
      </c>
    </row>
    <row r="827" spans="1:1" x14ac:dyDescent="0.55000000000000004">
      <c r="A827" s="14" t="s">
        <v>966</v>
      </c>
    </row>
    <row r="828" spans="1:1" x14ac:dyDescent="0.55000000000000004">
      <c r="A828" s="14" t="s">
        <v>967</v>
      </c>
    </row>
    <row r="829" spans="1:1" x14ac:dyDescent="0.55000000000000004">
      <c r="A829" s="14" t="s">
        <v>968</v>
      </c>
    </row>
    <row r="830" spans="1:1" x14ac:dyDescent="0.55000000000000004">
      <c r="A830" s="14" t="s">
        <v>969</v>
      </c>
    </row>
    <row r="831" spans="1:1" x14ac:dyDescent="0.55000000000000004">
      <c r="A831" s="14" t="s">
        <v>970</v>
      </c>
    </row>
    <row r="832" spans="1:1" x14ac:dyDescent="0.55000000000000004">
      <c r="A832" s="14" t="s">
        <v>971</v>
      </c>
    </row>
    <row r="833" spans="1:1" x14ac:dyDescent="0.55000000000000004">
      <c r="A833" s="14" t="s">
        <v>952</v>
      </c>
    </row>
    <row r="834" spans="1:1" x14ac:dyDescent="0.55000000000000004">
      <c r="A834" s="14" t="s">
        <v>972</v>
      </c>
    </row>
    <row r="835" spans="1:1" x14ac:dyDescent="0.55000000000000004">
      <c r="A835" s="14" t="s">
        <v>973</v>
      </c>
    </row>
    <row r="836" spans="1:1" x14ac:dyDescent="0.55000000000000004">
      <c r="A836" s="14" t="s">
        <v>623</v>
      </c>
    </row>
    <row r="837" spans="1:1" x14ac:dyDescent="0.55000000000000004">
      <c r="A837" s="14" t="s">
        <v>974</v>
      </c>
    </row>
    <row r="838" spans="1:1" x14ac:dyDescent="0.55000000000000004">
      <c r="A838" s="14" t="s">
        <v>975</v>
      </c>
    </row>
    <row r="839" spans="1:1" x14ac:dyDescent="0.55000000000000004">
      <c r="A839" s="14" t="s">
        <v>633</v>
      </c>
    </row>
    <row r="840" spans="1:1" x14ac:dyDescent="0.55000000000000004">
      <c r="A840" s="14" t="s">
        <v>976</v>
      </c>
    </row>
    <row r="841" spans="1:1" x14ac:dyDescent="0.55000000000000004">
      <c r="A841" s="14" t="s">
        <v>977</v>
      </c>
    </row>
    <row r="842" spans="1:1" x14ac:dyDescent="0.55000000000000004">
      <c r="A842" s="14" t="s">
        <v>664</v>
      </c>
    </row>
    <row r="843" spans="1:1" x14ac:dyDescent="0.55000000000000004">
      <c r="A843" s="14" t="s">
        <v>978</v>
      </c>
    </row>
    <row r="844" spans="1:1" x14ac:dyDescent="0.55000000000000004">
      <c r="A844" s="14" t="s">
        <v>979</v>
      </c>
    </row>
    <row r="845" spans="1:1" x14ac:dyDescent="0.55000000000000004">
      <c r="A845" s="14" t="s">
        <v>980</v>
      </c>
    </row>
    <row r="846" spans="1:1" x14ac:dyDescent="0.55000000000000004">
      <c r="A846" s="14" t="s">
        <v>692</v>
      </c>
    </row>
    <row r="847" spans="1:1" x14ac:dyDescent="0.55000000000000004">
      <c r="A847" s="14" t="s">
        <v>596</v>
      </c>
    </row>
    <row r="848" spans="1:1" x14ac:dyDescent="0.55000000000000004">
      <c r="A848" s="14" t="s">
        <v>660</v>
      </c>
    </row>
    <row r="849" spans="1:1" x14ac:dyDescent="0.55000000000000004">
      <c r="A849" s="14" t="s">
        <v>981</v>
      </c>
    </row>
    <row r="850" spans="1:1" x14ac:dyDescent="0.55000000000000004">
      <c r="A850" s="14" t="s">
        <v>599</v>
      </c>
    </row>
    <row r="851" spans="1:1" x14ac:dyDescent="0.55000000000000004">
      <c r="A851" s="14" t="s">
        <v>982</v>
      </c>
    </row>
    <row r="852" spans="1:1" x14ac:dyDescent="0.55000000000000004">
      <c r="A852" s="14" t="s">
        <v>983</v>
      </c>
    </row>
    <row r="853" spans="1:1" x14ac:dyDescent="0.55000000000000004">
      <c r="A853" s="14" t="s">
        <v>429</v>
      </c>
    </row>
    <row r="854" spans="1:1" x14ac:dyDescent="0.55000000000000004">
      <c r="A854" s="14" t="s">
        <v>984</v>
      </c>
    </row>
    <row r="855" spans="1:1" x14ac:dyDescent="0.55000000000000004">
      <c r="A855" s="14" t="s">
        <v>886</v>
      </c>
    </row>
    <row r="856" spans="1:1" x14ac:dyDescent="0.55000000000000004">
      <c r="A856" s="14" t="s">
        <v>985</v>
      </c>
    </row>
    <row r="857" spans="1:1" x14ac:dyDescent="0.55000000000000004">
      <c r="A857" s="14" t="s">
        <v>986</v>
      </c>
    </row>
    <row r="858" spans="1:1" x14ac:dyDescent="0.55000000000000004">
      <c r="A858" s="14" t="s">
        <v>844</v>
      </c>
    </row>
    <row r="859" spans="1:1" x14ac:dyDescent="0.55000000000000004">
      <c r="A859" s="14" t="s">
        <v>987</v>
      </c>
    </row>
    <row r="860" spans="1:1" x14ac:dyDescent="0.55000000000000004">
      <c r="A860" s="14" t="s">
        <v>988</v>
      </c>
    </row>
    <row r="861" spans="1:1" x14ac:dyDescent="0.55000000000000004">
      <c r="A861" s="14" t="s">
        <v>989</v>
      </c>
    </row>
    <row r="862" spans="1:1" x14ac:dyDescent="0.55000000000000004">
      <c r="A862" s="14" t="s">
        <v>551</v>
      </c>
    </row>
    <row r="863" spans="1:1" x14ac:dyDescent="0.55000000000000004">
      <c r="A863" s="14" t="s">
        <v>990</v>
      </c>
    </row>
    <row r="864" spans="1:1" x14ac:dyDescent="0.55000000000000004">
      <c r="A864" s="14" t="s">
        <v>749</v>
      </c>
    </row>
    <row r="865" spans="1:1" x14ac:dyDescent="0.55000000000000004">
      <c r="A865" s="14" t="s">
        <v>991</v>
      </c>
    </row>
    <row r="866" spans="1:1" x14ac:dyDescent="0.55000000000000004">
      <c r="A866" s="14" t="s">
        <v>992</v>
      </c>
    </row>
    <row r="867" spans="1:1" x14ac:dyDescent="0.55000000000000004">
      <c r="A867" s="14" t="s">
        <v>531</v>
      </c>
    </row>
    <row r="868" spans="1:1" x14ac:dyDescent="0.55000000000000004">
      <c r="A868" s="14" t="s">
        <v>905</v>
      </c>
    </row>
    <row r="869" spans="1:1" x14ac:dyDescent="0.55000000000000004">
      <c r="A869" s="14" t="s">
        <v>993</v>
      </c>
    </row>
    <row r="870" spans="1:1" x14ac:dyDescent="0.55000000000000004">
      <c r="A870" s="14" t="s">
        <v>812</v>
      </c>
    </row>
    <row r="871" spans="1:1" x14ac:dyDescent="0.55000000000000004">
      <c r="A871" s="14" t="s">
        <v>992</v>
      </c>
    </row>
    <row r="872" spans="1:1" x14ac:dyDescent="0.55000000000000004">
      <c r="A872" s="14" t="s">
        <v>994</v>
      </c>
    </row>
    <row r="873" spans="1:1" x14ac:dyDescent="0.55000000000000004">
      <c r="A873" s="14" t="s">
        <v>966</v>
      </c>
    </row>
    <row r="874" spans="1:1" x14ac:dyDescent="0.55000000000000004">
      <c r="A874" s="14" t="s">
        <v>482</v>
      </c>
    </row>
    <row r="875" spans="1:1" x14ac:dyDescent="0.55000000000000004">
      <c r="A875" s="14" t="s">
        <v>995</v>
      </c>
    </row>
    <row r="876" spans="1:1" x14ac:dyDescent="0.55000000000000004">
      <c r="A876" s="14" t="s">
        <v>996</v>
      </c>
    </row>
    <row r="877" spans="1:1" x14ac:dyDescent="0.55000000000000004">
      <c r="A877" s="14" t="s">
        <v>867</v>
      </c>
    </row>
    <row r="878" spans="1:1" x14ac:dyDescent="0.55000000000000004">
      <c r="A878" s="14" t="s">
        <v>752</v>
      </c>
    </row>
    <row r="879" spans="1:1" x14ac:dyDescent="0.55000000000000004">
      <c r="A879" s="14" t="s">
        <v>997</v>
      </c>
    </row>
    <row r="880" spans="1:1" x14ac:dyDescent="0.55000000000000004">
      <c r="A880" s="14" t="s">
        <v>998</v>
      </c>
    </row>
    <row r="881" spans="1:1" x14ac:dyDescent="0.55000000000000004">
      <c r="A881" s="14" t="s">
        <v>999</v>
      </c>
    </row>
    <row r="882" spans="1:1" x14ac:dyDescent="0.55000000000000004">
      <c r="A882" s="14" t="s">
        <v>1000</v>
      </c>
    </row>
    <row r="883" spans="1:1" x14ac:dyDescent="0.55000000000000004">
      <c r="A883" s="14" t="s">
        <v>982</v>
      </c>
    </row>
    <row r="884" spans="1:1" x14ac:dyDescent="0.55000000000000004">
      <c r="A884" s="14" t="s">
        <v>440</v>
      </c>
    </row>
    <row r="885" spans="1:1" x14ac:dyDescent="0.55000000000000004">
      <c r="A885" s="14" t="s">
        <v>1001</v>
      </c>
    </row>
    <row r="886" spans="1:1" x14ac:dyDescent="0.55000000000000004">
      <c r="A886" s="14" t="s">
        <v>1002</v>
      </c>
    </row>
    <row r="887" spans="1:1" x14ac:dyDescent="0.55000000000000004">
      <c r="A887" s="14" t="s">
        <v>888</v>
      </c>
    </row>
    <row r="888" spans="1:1" x14ac:dyDescent="0.55000000000000004">
      <c r="A888" s="14" t="s">
        <v>1003</v>
      </c>
    </row>
    <row r="889" spans="1:1" x14ac:dyDescent="0.55000000000000004">
      <c r="A889" s="14" t="s">
        <v>1004</v>
      </c>
    </row>
    <row r="890" spans="1:1" x14ac:dyDescent="0.55000000000000004">
      <c r="A890" s="14" t="s">
        <v>647</v>
      </c>
    </row>
    <row r="891" spans="1:1" x14ac:dyDescent="0.55000000000000004">
      <c r="A891" s="14" t="s">
        <v>1005</v>
      </c>
    </row>
    <row r="892" spans="1:1" x14ac:dyDescent="0.55000000000000004">
      <c r="A892" s="14" t="s">
        <v>1006</v>
      </c>
    </row>
    <row r="893" spans="1:1" x14ac:dyDescent="0.55000000000000004">
      <c r="A893" s="14" t="s">
        <v>484</v>
      </c>
    </row>
    <row r="894" spans="1:1" x14ac:dyDescent="0.55000000000000004">
      <c r="A894" s="14" t="s">
        <v>1007</v>
      </c>
    </row>
    <row r="895" spans="1:1" x14ac:dyDescent="0.55000000000000004">
      <c r="A895" s="14" t="s">
        <v>435</v>
      </c>
    </row>
    <row r="896" spans="1:1" x14ac:dyDescent="0.55000000000000004">
      <c r="A896" s="14" t="s">
        <v>398</v>
      </c>
    </row>
    <row r="897" spans="1:1" x14ac:dyDescent="0.55000000000000004">
      <c r="A897" s="14" t="s">
        <v>1008</v>
      </c>
    </row>
    <row r="898" spans="1:1" x14ac:dyDescent="0.55000000000000004">
      <c r="A898" s="14" t="s">
        <v>1009</v>
      </c>
    </row>
    <row r="899" spans="1:1" x14ac:dyDescent="0.55000000000000004">
      <c r="A899" s="14" t="s">
        <v>663</v>
      </c>
    </row>
    <row r="900" spans="1:1" x14ac:dyDescent="0.55000000000000004">
      <c r="A900" s="14" t="s">
        <v>1010</v>
      </c>
    </row>
    <row r="901" spans="1:1" x14ac:dyDescent="0.55000000000000004">
      <c r="A901" s="14" t="s">
        <v>1011</v>
      </c>
    </row>
    <row r="902" spans="1:1" x14ac:dyDescent="0.55000000000000004">
      <c r="A902" s="14" t="s">
        <v>594</v>
      </c>
    </row>
    <row r="903" spans="1:1" x14ac:dyDescent="0.55000000000000004">
      <c r="A903" s="14" t="s">
        <v>529</v>
      </c>
    </row>
    <row r="904" spans="1:1" x14ac:dyDescent="0.55000000000000004">
      <c r="A904" s="14" t="s">
        <v>1012</v>
      </c>
    </row>
    <row r="905" spans="1:1" x14ac:dyDescent="0.55000000000000004">
      <c r="A905" s="14" t="s">
        <v>1013</v>
      </c>
    </row>
    <row r="906" spans="1:1" x14ac:dyDescent="0.55000000000000004">
      <c r="A906" s="14" t="s">
        <v>630</v>
      </c>
    </row>
    <row r="907" spans="1:1" x14ac:dyDescent="0.55000000000000004">
      <c r="A907" s="14" t="s">
        <v>518</v>
      </c>
    </row>
    <row r="908" spans="1:1" x14ac:dyDescent="0.55000000000000004">
      <c r="A908" s="14" t="s">
        <v>1014</v>
      </c>
    </row>
    <row r="909" spans="1:1" x14ac:dyDescent="0.55000000000000004">
      <c r="A909" s="14" t="s">
        <v>1015</v>
      </c>
    </row>
    <row r="910" spans="1:1" x14ac:dyDescent="0.55000000000000004">
      <c r="A910" s="14" t="s">
        <v>1016</v>
      </c>
    </row>
    <row r="911" spans="1:1" x14ac:dyDescent="0.55000000000000004">
      <c r="A911" s="14" t="s">
        <v>1017</v>
      </c>
    </row>
    <row r="912" spans="1:1" x14ac:dyDescent="0.55000000000000004">
      <c r="A912" s="14" t="s">
        <v>1018</v>
      </c>
    </row>
    <row r="913" spans="1:1" x14ac:dyDescent="0.55000000000000004">
      <c r="A913" s="14" t="s">
        <v>327</v>
      </c>
    </row>
    <row r="914" spans="1:1" x14ac:dyDescent="0.55000000000000004">
      <c r="A914" s="14" t="s">
        <v>641</v>
      </c>
    </row>
    <row r="915" spans="1:1" x14ac:dyDescent="0.55000000000000004">
      <c r="A915" s="14" t="s">
        <v>334</v>
      </c>
    </row>
    <row r="916" spans="1:1" x14ac:dyDescent="0.55000000000000004">
      <c r="A916" s="14" t="s">
        <v>824</v>
      </c>
    </row>
    <row r="917" spans="1:1" x14ac:dyDescent="0.55000000000000004">
      <c r="A917" s="14" t="s">
        <v>1019</v>
      </c>
    </row>
    <row r="918" spans="1:1" x14ac:dyDescent="0.55000000000000004">
      <c r="A918" s="14" t="s">
        <v>919</v>
      </c>
    </row>
    <row r="919" spans="1:1" x14ac:dyDescent="0.55000000000000004">
      <c r="A919" s="14" t="s">
        <v>1020</v>
      </c>
    </row>
    <row r="920" spans="1:1" x14ac:dyDescent="0.55000000000000004">
      <c r="A920" s="14" t="s">
        <v>395</v>
      </c>
    </row>
    <row r="921" spans="1:1" x14ac:dyDescent="0.55000000000000004">
      <c r="A921" s="14" t="s">
        <v>1021</v>
      </c>
    </row>
    <row r="922" spans="1:1" x14ac:dyDescent="0.55000000000000004">
      <c r="A922" s="14" t="s">
        <v>406</v>
      </c>
    </row>
    <row r="923" spans="1:1" x14ac:dyDescent="0.55000000000000004">
      <c r="A923" s="14" t="s">
        <v>1022</v>
      </c>
    </row>
    <row r="924" spans="1:1" x14ac:dyDescent="0.55000000000000004">
      <c r="A924" s="14" t="s">
        <v>1023</v>
      </c>
    </row>
    <row r="925" spans="1:1" x14ac:dyDescent="0.55000000000000004">
      <c r="A925" s="14" t="s">
        <v>1024</v>
      </c>
    </row>
    <row r="926" spans="1:1" x14ac:dyDescent="0.55000000000000004">
      <c r="A926" s="14" t="s">
        <v>1025</v>
      </c>
    </row>
    <row r="927" spans="1:1" x14ac:dyDescent="0.55000000000000004">
      <c r="A927" s="14" t="s">
        <v>1026</v>
      </c>
    </row>
    <row r="928" spans="1:1" x14ac:dyDescent="0.55000000000000004">
      <c r="A928" s="14" t="s">
        <v>539</v>
      </c>
    </row>
    <row r="929" spans="1:1" x14ac:dyDescent="0.55000000000000004">
      <c r="A929" s="14" t="s">
        <v>1027</v>
      </c>
    </row>
    <row r="930" spans="1:1" x14ac:dyDescent="0.55000000000000004">
      <c r="A930" s="14" t="s">
        <v>599</v>
      </c>
    </row>
    <row r="931" spans="1:1" x14ac:dyDescent="0.55000000000000004">
      <c r="A931" s="14" t="s">
        <v>1021</v>
      </c>
    </row>
    <row r="932" spans="1:1" x14ac:dyDescent="0.55000000000000004">
      <c r="A932" s="14" t="s">
        <v>901</v>
      </c>
    </row>
    <row r="933" spans="1:1" x14ac:dyDescent="0.55000000000000004">
      <c r="A933" s="14" t="s">
        <v>1028</v>
      </c>
    </row>
    <row r="934" spans="1:1" x14ac:dyDescent="0.55000000000000004">
      <c r="A934" s="14" t="s">
        <v>1029</v>
      </c>
    </row>
    <row r="935" spans="1:1" x14ac:dyDescent="0.55000000000000004">
      <c r="A935" s="14" t="s">
        <v>1030</v>
      </c>
    </row>
    <row r="936" spans="1:1" x14ac:dyDescent="0.55000000000000004">
      <c r="A936" s="14" t="s">
        <v>1031</v>
      </c>
    </row>
    <row r="937" spans="1:1" x14ac:dyDescent="0.55000000000000004">
      <c r="A937" s="14" t="s">
        <v>1032</v>
      </c>
    </row>
    <row r="938" spans="1:1" x14ac:dyDescent="0.55000000000000004">
      <c r="A938" s="14" t="s">
        <v>1033</v>
      </c>
    </row>
    <row r="939" spans="1:1" x14ac:dyDescent="0.55000000000000004">
      <c r="A939" s="14" t="s">
        <v>1034</v>
      </c>
    </row>
    <row r="940" spans="1:1" x14ac:dyDescent="0.55000000000000004">
      <c r="A940" s="14" t="s">
        <v>847</v>
      </c>
    </row>
    <row r="941" spans="1:1" x14ac:dyDescent="0.55000000000000004">
      <c r="A941" s="14" t="s">
        <v>484</v>
      </c>
    </row>
    <row r="942" spans="1:1" x14ac:dyDescent="0.55000000000000004">
      <c r="A942" s="14" t="s">
        <v>709</v>
      </c>
    </row>
    <row r="943" spans="1:1" x14ac:dyDescent="0.55000000000000004">
      <c r="A943" s="14" t="s">
        <v>1035</v>
      </c>
    </row>
    <row r="944" spans="1:1" x14ac:dyDescent="0.55000000000000004">
      <c r="A944" s="14" t="s">
        <v>860</v>
      </c>
    </row>
    <row r="945" spans="1:1" x14ac:dyDescent="0.55000000000000004">
      <c r="A945" s="14" t="s">
        <v>1036</v>
      </c>
    </row>
    <row r="946" spans="1:1" x14ac:dyDescent="0.55000000000000004">
      <c r="A946" s="14" t="s">
        <v>826</v>
      </c>
    </row>
    <row r="947" spans="1:1" x14ac:dyDescent="0.55000000000000004">
      <c r="A947" s="14" t="s">
        <v>694</v>
      </c>
    </row>
    <row r="948" spans="1:1" x14ac:dyDescent="0.55000000000000004">
      <c r="A948" s="14" t="s">
        <v>1037</v>
      </c>
    </row>
    <row r="949" spans="1:1" x14ac:dyDescent="0.55000000000000004">
      <c r="A949" s="14" t="s">
        <v>1038</v>
      </c>
    </row>
    <row r="950" spans="1:1" x14ac:dyDescent="0.55000000000000004">
      <c r="A950" s="14" t="s">
        <v>1039</v>
      </c>
    </row>
    <row r="951" spans="1:1" x14ac:dyDescent="0.55000000000000004">
      <c r="A951" s="14" t="s">
        <v>1040</v>
      </c>
    </row>
    <row r="952" spans="1:1" x14ac:dyDescent="0.55000000000000004">
      <c r="A952" s="14" t="s">
        <v>1041</v>
      </c>
    </row>
    <row r="953" spans="1:1" x14ac:dyDescent="0.55000000000000004">
      <c r="A953" s="14" t="s">
        <v>620</v>
      </c>
    </row>
    <row r="954" spans="1:1" x14ac:dyDescent="0.55000000000000004">
      <c r="A954" s="14" t="s">
        <v>1042</v>
      </c>
    </row>
    <row r="955" spans="1:1" x14ac:dyDescent="0.55000000000000004">
      <c r="A955" s="14" t="s">
        <v>1043</v>
      </c>
    </row>
    <row r="956" spans="1:1" x14ac:dyDescent="0.55000000000000004">
      <c r="A956" s="14" t="s">
        <v>1044</v>
      </c>
    </row>
    <row r="957" spans="1:1" x14ac:dyDescent="0.55000000000000004">
      <c r="A957" s="14" t="s">
        <v>866</v>
      </c>
    </row>
    <row r="958" spans="1:1" x14ac:dyDescent="0.55000000000000004">
      <c r="A958" s="14" t="s">
        <v>903</v>
      </c>
    </row>
    <row r="959" spans="1:1" x14ac:dyDescent="0.55000000000000004">
      <c r="A959" s="14" t="s">
        <v>427</v>
      </c>
    </row>
    <row r="960" spans="1:1" x14ac:dyDescent="0.55000000000000004">
      <c r="A960" s="14" t="s">
        <v>551</v>
      </c>
    </row>
    <row r="961" spans="1:1" x14ac:dyDescent="0.55000000000000004">
      <c r="A961" s="14" t="s">
        <v>583</v>
      </c>
    </row>
    <row r="962" spans="1:1" x14ac:dyDescent="0.55000000000000004">
      <c r="A962" s="14" t="s">
        <v>1045</v>
      </c>
    </row>
    <row r="963" spans="1:1" x14ac:dyDescent="0.55000000000000004">
      <c r="A963" s="14" t="s">
        <v>1046</v>
      </c>
    </row>
    <row r="964" spans="1:1" x14ac:dyDescent="0.55000000000000004">
      <c r="A964" s="14" t="s">
        <v>1047</v>
      </c>
    </row>
    <row r="965" spans="1:1" x14ac:dyDescent="0.55000000000000004">
      <c r="A965" s="14" t="s">
        <v>840</v>
      </c>
    </row>
    <row r="966" spans="1:1" x14ac:dyDescent="0.55000000000000004">
      <c r="A966" s="14" t="s">
        <v>622</v>
      </c>
    </row>
    <row r="967" spans="1:1" x14ac:dyDescent="0.55000000000000004">
      <c r="A967" s="14" t="s">
        <v>395</v>
      </c>
    </row>
    <row r="968" spans="1:1" x14ac:dyDescent="0.55000000000000004">
      <c r="A968" s="14" t="s">
        <v>1042</v>
      </c>
    </row>
    <row r="969" spans="1:1" x14ac:dyDescent="0.55000000000000004">
      <c r="A969" s="14" t="s">
        <v>391</v>
      </c>
    </row>
    <row r="970" spans="1:1" x14ac:dyDescent="0.55000000000000004">
      <c r="A970" s="14" t="s">
        <v>653</v>
      </c>
    </row>
    <row r="971" spans="1:1" x14ac:dyDescent="0.55000000000000004">
      <c r="A971" s="14" t="s">
        <v>997</v>
      </c>
    </row>
    <row r="972" spans="1:1" x14ac:dyDescent="0.55000000000000004">
      <c r="A972" s="14" t="s">
        <v>1048</v>
      </c>
    </row>
    <row r="973" spans="1:1" x14ac:dyDescent="0.55000000000000004">
      <c r="A973" s="14" t="s">
        <v>1049</v>
      </c>
    </row>
    <row r="974" spans="1:1" x14ac:dyDescent="0.55000000000000004">
      <c r="A974" s="14" t="s">
        <v>1033</v>
      </c>
    </row>
    <row r="975" spans="1:1" x14ac:dyDescent="0.55000000000000004">
      <c r="A975" s="14" t="s">
        <v>601</v>
      </c>
    </row>
    <row r="976" spans="1:1" x14ac:dyDescent="0.55000000000000004">
      <c r="A976" s="14" t="s">
        <v>1050</v>
      </c>
    </row>
    <row r="977" spans="1:1" x14ac:dyDescent="0.55000000000000004">
      <c r="A977" s="14" t="s">
        <v>827</v>
      </c>
    </row>
    <row r="978" spans="1:1" x14ac:dyDescent="0.55000000000000004">
      <c r="A978" s="14" t="s">
        <v>1032</v>
      </c>
    </row>
    <row r="979" spans="1:1" x14ac:dyDescent="0.55000000000000004">
      <c r="A979" s="14" t="s">
        <v>1051</v>
      </c>
    </row>
    <row r="980" spans="1:1" x14ac:dyDescent="0.55000000000000004">
      <c r="A980" s="14" t="s">
        <v>689</v>
      </c>
    </row>
    <row r="981" spans="1:1" x14ac:dyDescent="0.55000000000000004">
      <c r="A981" s="14" t="s">
        <v>510</v>
      </c>
    </row>
    <row r="982" spans="1:1" x14ac:dyDescent="0.55000000000000004">
      <c r="A982" s="14" t="s">
        <v>926</v>
      </c>
    </row>
    <row r="983" spans="1:1" x14ac:dyDescent="0.55000000000000004">
      <c r="A983" s="14" t="s">
        <v>1052</v>
      </c>
    </row>
    <row r="984" spans="1:1" x14ac:dyDescent="0.55000000000000004">
      <c r="A984" s="14" t="s">
        <v>569</v>
      </c>
    </row>
    <row r="985" spans="1:1" x14ac:dyDescent="0.55000000000000004">
      <c r="A985" s="14" t="s">
        <v>885</v>
      </c>
    </row>
    <row r="986" spans="1:1" x14ac:dyDescent="0.55000000000000004">
      <c r="A986" s="14" t="s">
        <v>378</v>
      </c>
    </row>
    <row r="987" spans="1:1" x14ac:dyDescent="0.55000000000000004">
      <c r="A987" s="14" t="s">
        <v>1053</v>
      </c>
    </row>
    <row r="988" spans="1:1" x14ac:dyDescent="0.55000000000000004">
      <c r="A988" s="14" t="s">
        <v>1054</v>
      </c>
    </row>
    <row r="989" spans="1:1" x14ac:dyDescent="0.55000000000000004">
      <c r="A989" s="14" t="s">
        <v>1055</v>
      </c>
    </row>
    <row r="990" spans="1:1" x14ac:dyDescent="0.55000000000000004">
      <c r="A990" s="14" t="s">
        <v>1056</v>
      </c>
    </row>
    <row r="991" spans="1:1" x14ac:dyDescent="0.55000000000000004">
      <c r="A991" s="14" t="s">
        <v>665</v>
      </c>
    </row>
    <row r="992" spans="1:1" x14ac:dyDescent="0.55000000000000004">
      <c r="A992" s="14" t="s">
        <v>1057</v>
      </c>
    </row>
    <row r="993" spans="1:1" x14ac:dyDescent="0.55000000000000004">
      <c r="A993" s="14" t="s">
        <v>1058</v>
      </c>
    </row>
    <row r="994" spans="1:1" x14ac:dyDescent="0.55000000000000004">
      <c r="A994" s="14" t="s">
        <v>1059</v>
      </c>
    </row>
    <row r="995" spans="1:1" x14ac:dyDescent="0.55000000000000004">
      <c r="A995" s="14" t="s">
        <v>1060</v>
      </c>
    </row>
    <row r="996" spans="1:1" x14ac:dyDescent="0.55000000000000004">
      <c r="A996" s="14" t="s">
        <v>675</v>
      </c>
    </row>
    <row r="997" spans="1:1" x14ac:dyDescent="0.55000000000000004">
      <c r="A997" s="14" t="s">
        <v>1061</v>
      </c>
    </row>
    <row r="998" spans="1:1" x14ac:dyDescent="0.55000000000000004">
      <c r="A998" s="14" t="s">
        <v>1062</v>
      </c>
    </row>
    <row r="999" spans="1:1" x14ac:dyDescent="0.55000000000000004">
      <c r="A999" s="14" t="s">
        <v>873</v>
      </c>
    </row>
    <row r="1000" spans="1:1" x14ac:dyDescent="0.55000000000000004">
      <c r="A1000" s="14" t="s">
        <v>387</v>
      </c>
    </row>
    <row r="1001" spans="1:1" x14ac:dyDescent="0.55000000000000004">
      <c r="A1001" s="14" t="s">
        <v>1047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605F-73FB-4F06-B909-0CF8FEAC28BB}">
  <dimension ref="A1:O60"/>
  <sheetViews>
    <sheetView workbookViewId="0">
      <selection activeCell="A2" sqref="A2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8" max="8" width="14.83984375" customWidth="1"/>
    <col min="9" max="9" width="15" bestFit="1" customWidth="1"/>
    <col min="10" max="10" width="13.83984375" bestFit="1" customWidth="1"/>
  </cols>
  <sheetData>
    <row r="1" spans="1:15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282</v>
      </c>
      <c r="I1" s="22"/>
      <c r="J1" s="22"/>
      <c r="K1" s="22"/>
      <c r="L1" s="22"/>
      <c r="M1" s="22"/>
      <c r="N1" s="22"/>
      <c r="O1" s="22"/>
    </row>
    <row r="2" spans="1:15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22" t="s">
        <v>1063</v>
      </c>
      <c r="I2" s="22"/>
      <c r="J2" s="22"/>
      <c r="K2" s="22"/>
      <c r="L2" s="22"/>
      <c r="M2" s="22"/>
      <c r="N2" s="22"/>
      <c r="O2" s="22"/>
    </row>
    <row r="3" spans="1:15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22" t="s">
        <v>1064</v>
      </c>
      <c r="I3" s="22"/>
      <c r="J3" s="22"/>
      <c r="K3" s="22"/>
      <c r="L3" s="22"/>
      <c r="M3" s="22"/>
      <c r="N3" s="22"/>
      <c r="O3" s="22"/>
    </row>
    <row r="4" spans="1:15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22" t="s">
        <v>1067</v>
      </c>
      <c r="I4" s="22"/>
      <c r="J4" s="22"/>
      <c r="K4" s="22"/>
      <c r="L4" s="22"/>
      <c r="M4" s="22"/>
      <c r="N4" s="22"/>
      <c r="O4" s="22"/>
    </row>
    <row r="5" spans="1:15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22" t="s">
        <v>1068</v>
      </c>
      <c r="I5" s="22"/>
      <c r="J5" s="22"/>
      <c r="K5" s="22"/>
      <c r="L5" s="22"/>
      <c r="M5" s="22"/>
      <c r="N5" s="22"/>
      <c r="O5" s="22"/>
    </row>
    <row r="6" spans="1:15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H6" s="22" t="s">
        <v>1071</v>
      </c>
      <c r="I6" s="22"/>
      <c r="J6" s="22"/>
      <c r="K6" s="22"/>
      <c r="L6" s="22"/>
      <c r="M6" s="22"/>
      <c r="N6" s="22"/>
      <c r="O6" s="22"/>
    </row>
    <row r="7" spans="1:15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H7" s="22" t="s">
        <v>1069</v>
      </c>
      <c r="I7" s="22"/>
      <c r="J7" s="22"/>
      <c r="K7" s="22"/>
      <c r="L7" s="22"/>
      <c r="M7" s="22"/>
      <c r="N7" s="22"/>
      <c r="O7" s="22"/>
    </row>
    <row r="8" spans="1:15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H8" s="22"/>
      <c r="I8" s="22"/>
      <c r="J8" s="22"/>
      <c r="K8" s="22"/>
      <c r="L8" s="22"/>
      <c r="M8" s="22"/>
      <c r="N8" s="22"/>
      <c r="O8" s="22"/>
    </row>
    <row r="9" spans="1:15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H9" s="21" t="s">
        <v>241</v>
      </c>
      <c r="I9" s="22"/>
      <c r="J9" s="22"/>
      <c r="K9" s="22"/>
      <c r="L9" s="22"/>
      <c r="M9" s="22"/>
      <c r="N9" s="22"/>
      <c r="O9" s="22"/>
    </row>
    <row r="10" spans="1:15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H10" s="22" t="s">
        <v>1070</v>
      </c>
      <c r="I10" s="22"/>
      <c r="J10" s="22"/>
      <c r="K10" s="22"/>
      <c r="L10" s="22"/>
      <c r="M10" s="22"/>
      <c r="N10" s="22"/>
      <c r="O10" s="22"/>
    </row>
    <row r="11" spans="1:15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15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</row>
    <row r="13" spans="1:15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</row>
    <row r="14" spans="1:15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</row>
    <row r="15" spans="1:15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</row>
    <row r="16" spans="1:15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</row>
    <row r="17" spans="1: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</row>
    <row r="18" spans="1: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sortState xmlns:xlrd2="http://schemas.microsoft.com/office/spreadsheetml/2017/richdata2" ref="H13:H21">
    <sortCondition ref="H13:H21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1DA-B2BF-4BF6-99B5-1BA058DB21D0}">
  <dimension ref="A1:O60"/>
  <sheetViews>
    <sheetView topLeftCell="A3" workbookViewId="0">
      <selection activeCell="M18" sqref="M18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8" max="8" width="14.83984375" customWidth="1"/>
    <col min="9" max="9" width="15" bestFit="1" customWidth="1"/>
    <col min="10" max="10" width="13.83984375" bestFit="1" customWidth="1"/>
  </cols>
  <sheetData>
    <row r="1" spans="1:15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282</v>
      </c>
      <c r="I1" s="22"/>
      <c r="J1" s="22"/>
      <c r="K1" s="22"/>
      <c r="L1" s="22"/>
      <c r="M1" s="22"/>
      <c r="N1" s="22"/>
      <c r="O1" s="22"/>
    </row>
    <row r="2" spans="1:15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22" t="s">
        <v>1063</v>
      </c>
      <c r="I2" s="22"/>
      <c r="J2" s="22"/>
      <c r="K2" s="22"/>
      <c r="L2" s="22"/>
      <c r="M2" s="22"/>
      <c r="N2" s="22"/>
      <c r="O2" s="22"/>
    </row>
    <row r="3" spans="1:15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22" t="s">
        <v>1064</v>
      </c>
      <c r="I3" s="22"/>
      <c r="J3" s="22"/>
      <c r="K3" s="22"/>
      <c r="L3" s="22"/>
      <c r="M3" s="22"/>
      <c r="N3" s="22"/>
      <c r="O3" s="22"/>
    </row>
    <row r="4" spans="1:15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22" t="s">
        <v>1067</v>
      </c>
      <c r="I4" s="22"/>
      <c r="J4" s="22"/>
      <c r="K4" s="22"/>
      <c r="L4" s="22"/>
      <c r="M4" s="22"/>
      <c r="N4" s="22"/>
      <c r="O4" s="22"/>
    </row>
    <row r="5" spans="1:15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22" t="s">
        <v>1068</v>
      </c>
      <c r="I5" s="22"/>
      <c r="J5" s="22"/>
      <c r="K5" s="22"/>
      <c r="L5" s="22"/>
      <c r="M5" s="22"/>
      <c r="N5" s="22"/>
      <c r="O5" s="22"/>
    </row>
    <row r="6" spans="1:15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H6" s="22" t="s">
        <v>1071</v>
      </c>
      <c r="I6" s="22"/>
      <c r="J6" s="22"/>
      <c r="K6" s="22"/>
      <c r="L6" s="22"/>
      <c r="M6" s="22"/>
      <c r="N6" s="22"/>
      <c r="O6" s="22"/>
    </row>
    <row r="7" spans="1:15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H7" s="22" t="s">
        <v>1069</v>
      </c>
      <c r="I7" s="22"/>
      <c r="J7" s="22"/>
      <c r="K7" s="22"/>
      <c r="L7" s="22"/>
      <c r="M7" s="22"/>
      <c r="N7" s="22"/>
      <c r="O7" s="22"/>
    </row>
    <row r="8" spans="1:15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H8" s="22"/>
      <c r="I8" s="22"/>
      <c r="J8" s="22"/>
      <c r="K8" s="22"/>
      <c r="L8" s="22"/>
      <c r="M8" s="22"/>
      <c r="N8" s="22"/>
      <c r="O8" s="22"/>
    </row>
    <row r="9" spans="1:15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H9" s="21" t="s">
        <v>241</v>
      </c>
      <c r="I9" s="22"/>
      <c r="J9" s="22"/>
      <c r="K9" s="22"/>
      <c r="L9" s="22"/>
      <c r="M9" s="22"/>
      <c r="N9" s="22"/>
      <c r="O9" s="22"/>
    </row>
    <row r="10" spans="1:15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  <c r="H10" s="22" t="s">
        <v>1070</v>
      </c>
      <c r="I10" s="22"/>
      <c r="J10" s="22"/>
      <c r="K10" s="22"/>
      <c r="L10" s="22"/>
      <c r="M10" s="22"/>
      <c r="N10" s="22"/>
      <c r="O10" s="22"/>
    </row>
    <row r="11" spans="1:15" ht="14.7" thickBot="1" x14ac:dyDescent="0.6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15" ht="14.7" thickBot="1" x14ac:dyDescent="0.6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  <c r="H12" s="11" t="s">
        <v>102</v>
      </c>
      <c r="I12" s="12" t="s">
        <v>1065</v>
      </c>
      <c r="J12" s="12" t="s">
        <v>1066</v>
      </c>
    </row>
    <row r="13" spans="1:15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  <c r="H13" s="14">
        <v>1</v>
      </c>
      <c r="I13" s="4">
        <f>COUNTIF($B$2:$B$60,H13)</f>
        <v>4</v>
      </c>
      <c r="J13" s="17">
        <f>SUMIF($B$2:$B$60,H13,$C$2:$C$60)/I13</f>
        <v>192.75</v>
      </c>
    </row>
    <row r="14" spans="1:15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H14" s="15">
        <v>2</v>
      </c>
      <c r="I14" s="6">
        <f t="shared" ref="I14:I21" si="0">COUNTIF($B$2:$B$60,H14)</f>
        <v>7</v>
      </c>
      <c r="J14" s="18">
        <f t="shared" ref="J14:J21" si="1">SUMIF($B$2:$B$60,H14,$C$2:$C$60)/I14</f>
        <v>469.85714285714283</v>
      </c>
    </row>
    <row r="15" spans="1:15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H15" s="15">
        <v>3</v>
      </c>
      <c r="I15" s="6">
        <f t="shared" si="0"/>
        <v>11</v>
      </c>
      <c r="J15" s="18">
        <f t="shared" si="1"/>
        <v>674</v>
      </c>
    </row>
    <row r="16" spans="1:15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H16" s="15">
        <v>4</v>
      </c>
      <c r="I16" s="6">
        <f t="shared" si="0"/>
        <v>17</v>
      </c>
      <c r="J16" s="18">
        <f t="shared" si="1"/>
        <v>1150.4117647058824</v>
      </c>
    </row>
    <row r="17" spans="1:10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H17" s="15">
        <v>5</v>
      </c>
      <c r="I17" s="6">
        <f t="shared" si="0"/>
        <v>10</v>
      </c>
      <c r="J17" s="18">
        <f t="shared" si="1"/>
        <v>1491</v>
      </c>
    </row>
    <row r="18" spans="1:10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  <c r="H18" s="15">
        <v>6</v>
      </c>
      <c r="I18" s="6">
        <f t="shared" si="0"/>
        <v>4</v>
      </c>
      <c r="J18" s="18">
        <f t="shared" si="1"/>
        <v>2393.25</v>
      </c>
    </row>
    <row r="19" spans="1:10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  <c r="H19" s="15">
        <v>7</v>
      </c>
      <c r="I19" s="6">
        <f t="shared" si="0"/>
        <v>4</v>
      </c>
      <c r="J19" s="18">
        <f t="shared" si="1"/>
        <v>3797.25</v>
      </c>
    </row>
    <row r="20" spans="1:10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  <c r="H20" s="15">
        <v>8</v>
      </c>
      <c r="I20" s="6">
        <f t="shared" si="0"/>
        <v>1</v>
      </c>
      <c r="J20" s="18">
        <f t="shared" si="1"/>
        <v>5120</v>
      </c>
    </row>
    <row r="21" spans="1:10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  <c r="H21" s="15">
        <v>9</v>
      </c>
      <c r="I21" s="6">
        <f t="shared" si="0"/>
        <v>1</v>
      </c>
      <c r="J21" s="18">
        <f t="shared" si="1"/>
        <v>721</v>
      </c>
    </row>
    <row r="22" spans="1:10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10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10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10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10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10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10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10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10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10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10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6B57-199E-40E1-9022-8A830C68ED0F}">
  <dimension ref="A1:O60"/>
  <sheetViews>
    <sheetView workbookViewId="0"/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8" max="8" width="12.68359375" bestFit="1" customWidth="1"/>
    <col min="9" max="9" width="17" bestFit="1" customWidth="1"/>
    <col min="10" max="10" width="13.68359375" bestFit="1" customWidth="1"/>
    <col min="11" max="11" width="18" bestFit="1" customWidth="1"/>
    <col min="12" max="12" width="19.15625" bestFit="1" customWidth="1"/>
    <col min="13" max="16" width="16" bestFit="1" customWidth="1"/>
    <col min="17" max="17" width="11.83984375" bestFit="1" customWidth="1"/>
  </cols>
  <sheetData>
    <row r="1" spans="1:15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282</v>
      </c>
      <c r="I1" s="22"/>
      <c r="J1" s="22"/>
      <c r="K1" s="22"/>
      <c r="L1" s="22"/>
      <c r="M1" s="22"/>
      <c r="N1" s="22"/>
      <c r="O1" s="22"/>
    </row>
    <row r="2" spans="1:15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22" t="s">
        <v>1080</v>
      </c>
      <c r="I2" s="22"/>
      <c r="J2" s="22"/>
      <c r="K2" s="22"/>
      <c r="L2" s="22"/>
      <c r="M2" s="22"/>
      <c r="N2" s="22"/>
      <c r="O2" s="22"/>
    </row>
    <row r="3" spans="1:15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22" t="s">
        <v>1079</v>
      </c>
      <c r="I3" s="22"/>
      <c r="J3" s="22"/>
      <c r="K3" s="22"/>
      <c r="L3" s="22"/>
      <c r="M3" s="22"/>
      <c r="N3" s="22"/>
      <c r="O3" s="22"/>
    </row>
    <row r="4" spans="1:15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22" t="s">
        <v>1081</v>
      </c>
      <c r="I4" s="22"/>
      <c r="J4" s="22"/>
      <c r="K4" s="22"/>
      <c r="L4" s="22"/>
      <c r="M4" s="22"/>
      <c r="N4" s="22"/>
      <c r="O4" s="22"/>
    </row>
    <row r="5" spans="1:15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22"/>
      <c r="I5" s="22"/>
      <c r="J5" s="22"/>
      <c r="K5" s="22"/>
      <c r="L5" s="22"/>
      <c r="M5" s="22"/>
      <c r="N5" s="22"/>
      <c r="O5" s="22"/>
    </row>
    <row r="6" spans="1:15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</row>
    <row r="7" spans="1:15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</row>
    <row r="8" spans="1:15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</row>
    <row r="9" spans="1:15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</row>
    <row r="10" spans="1:15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</row>
    <row r="11" spans="1:15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15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</row>
    <row r="13" spans="1:15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</row>
    <row r="14" spans="1:15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</row>
    <row r="15" spans="1:15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</row>
    <row r="16" spans="1:15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</row>
    <row r="17" spans="1: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</row>
    <row r="18" spans="1: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9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9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9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9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9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9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9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  <c r="I39" s="104"/>
    </row>
    <row r="40" spans="1:9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9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9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9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9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9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9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9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9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2DBE-74BA-471C-A3D3-576F7C263875}">
  <dimension ref="A1:O60"/>
  <sheetViews>
    <sheetView workbookViewId="0">
      <selection sqref="A1:E1048576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8" max="8" width="12.68359375" bestFit="1" customWidth="1"/>
    <col min="9" max="9" width="17" bestFit="1" customWidth="1"/>
    <col min="10" max="10" width="13.68359375" bestFit="1" customWidth="1"/>
    <col min="11" max="11" width="18" bestFit="1" customWidth="1"/>
    <col min="12" max="12" width="19.15625" bestFit="1" customWidth="1"/>
    <col min="13" max="16" width="16" bestFit="1" customWidth="1"/>
    <col min="17" max="17" width="11.83984375" bestFit="1" customWidth="1"/>
  </cols>
  <sheetData>
    <row r="1" spans="1:15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  <c r="H1" s="31" t="s">
        <v>282</v>
      </c>
      <c r="I1" s="22"/>
      <c r="J1" s="22"/>
      <c r="K1" s="22"/>
      <c r="L1" s="22"/>
      <c r="M1" s="22"/>
      <c r="N1" s="22"/>
      <c r="O1" s="22"/>
    </row>
    <row r="2" spans="1:15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H2" s="22" t="s">
        <v>1080</v>
      </c>
      <c r="I2" s="22"/>
      <c r="J2" s="22"/>
      <c r="K2" s="22"/>
      <c r="L2" s="22"/>
      <c r="M2" s="22"/>
      <c r="N2" s="22"/>
      <c r="O2" s="22"/>
    </row>
    <row r="3" spans="1:15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H3" s="22" t="s">
        <v>1079</v>
      </c>
      <c r="I3" s="22"/>
      <c r="J3" s="22"/>
      <c r="K3" s="22"/>
      <c r="L3" s="22"/>
      <c r="M3" s="22"/>
      <c r="N3" s="22"/>
      <c r="O3" s="22"/>
    </row>
    <row r="4" spans="1:15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H4" s="22" t="s">
        <v>1081</v>
      </c>
      <c r="I4" s="22"/>
      <c r="J4" s="22"/>
      <c r="K4" s="22"/>
      <c r="L4" s="22"/>
      <c r="M4" s="22"/>
      <c r="N4" s="22"/>
      <c r="O4" s="22"/>
    </row>
    <row r="5" spans="1:15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H5" s="22"/>
      <c r="I5" s="22"/>
      <c r="J5" s="22"/>
      <c r="K5" s="22"/>
      <c r="L5" s="22"/>
      <c r="M5" s="22"/>
      <c r="N5" s="22"/>
      <c r="O5" s="22"/>
    </row>
    <row r="6" spans="1:15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</row>
    <row r="7" spans="1:15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</row>
    <row r="8" spans="1:15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</row>
    <row r="9" spans="1:15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</row>
    <row r="10" spans="1:15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</row>
    <row r="11" spans="1:15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15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</row>
    <row r="13" spans="1:15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</row>
    <row r="14" spans="1:15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  <c r="H14" t="s">
        <v>1072</v>
      </c>
      <c r="I14" t="s">
        <v>1074</v>
      </c>
      <c r="J14" t="s">
        <v>1076</v>
      </c>
      <c r="K14" t="s">
        <v>1077</v>
      </c>
      <c r="L14" t="s">
        <v>1078</v>
      </c>
    </row>
    <row r="15" spans="1:15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  <c r="H15" s="104">
        <v>1</v>
      </c>
      <c r="I15">
        <v>4</v>
      </c>
      <c r="J15" s="75">
        <v>192.75</v>
      </c>
      <c r="K15" s="75">
        <v>207</v>
      </c>
      <c r="L15" s="75">
        <v>6</v>
      </c>
    </row>
    <row r="16" spans="1:15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  <c r="H16" s="104">
        <v>2</v>
      </c>
      <c r="I16">
        <v>7</v>
      </c>
      <c r="J16" s="75">
        <v>469.85714285714283</v>
      </c>
      <c r="K16" s="75">
        <v>391</v>
      </c>
      <c r="L16" s="75">
        <v>17</v>
      </c>
    </row>
    <row r="17" spans="1:12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  <c r="H17" s="104">
        <v>3</v>
      </c>
      <c r="I17">
        <v>11</v>
      </c>
      <c r="J17" s="75">
        <v>674</v>
      </c>
      <c r="K17" s="75">
        <v>311</v>
      </c>
      <c r="L17" s="75">
        <v>28</v>
      </c>
    </row>
    <row r="18" spans="1:12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  <c r="H18" s="104">
        <v>4</v>
      </c>
      <c r="I18">
        <v>17</v>
      </c>
      <c r="J18" s="75">
        <v>1150.4117647058824</v>
      </c>
      <c r="K18" s="75">
        <v>755</v>
      </c>
      <c r="L18" s="75">
        <v>20</v>
      </c>
    </row>
    <row r="19" spans="1:12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  <c r="H19" s="104">
        <v>5</v>
      </c>
      <c r="I19">
        <v>10</v>
      </c>
      <c r="J19" s="75">
        <v>1491</v>
      </c>
      <c r="K19" s="75">
        <v>640</v>
      </c>
      <c r="L19" s="75">
        <v>22</v>
      </c>
    </row>
    <row r="20" spans="1:12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  <c r="H20" s="104">
        <v>6</v>
      </c>
      <c r="I20">
        <v>4</v>
      </c>
      <c r="J20" s="75">
        <v>2393.25</v>
      </c>
      <c r="K20" s="75">
        <v>1331</v>
      </c>
      <c r="L20" s="75">
        <v>5</v>
      </c>
    </row>
    <row r="21" spans="1:12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  <c r="H21" s="104">
        <v>7</v>
      </c>
      <c r="I21">
        <v>4</v>
      </c>
      <c r="J21" s="75">
        <v>3797.25</v>
      </c>
      <c r="K21" s="75">
        <v>816</v>
      </c>
      <c r="L21" s="75">
        <v>4</v>
      </c>
    </row>
    <row r="22" spans="1:12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  <c r="H22" s="104">
        <v>8</v>
      </c>
      <c r="I22">
        <v>1</v>
      </c>
      <c r="J22" s="75">
        <v>5120</v>
      </c>
      <c r="K22" s="75">
        <v>312</v>
      </c>
      <c r="L22" s="75">
        <v>1</v>
      </c>
    </row>
    <row r="23" spans="1:12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  <c r="H23" s="104">
        <v>9</v>
      </c>
      <c r="I23">
        <v>1</v>
      </c>
      <c r="J23" s="75">
        <v>721</v>
      </c>
      <c r="K23" s="75">
        <v>217</v>
      </c>
      <c r="L23" s="75">
        <v>3</v>
      </c>
    </row>
    <row r="24" spans="1:12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  <c r="H24" s="104" t="s">
        <v>1073</v>
      </c>
      <c r="I24">
        <v>59</v>
      </c>
      <c r="J24" s="75">
        <v>1297.3559322033898</v>
      </c>
      <c r="K24" s="75">
        <v>1331</v>
      </c>
      <c r="L24" s="75">
        <v>106</v>
      </c>
    </row>
    <row r="25" spans="1:12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12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  <c r="H26" t="s">
        <v>1072</v>
      </c>
      <c r="I26" t="s">
        <v>1075</v>
      </c>
    </row>
    <row r="27" spans="1:12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  <c r="H27" s="104">
        <v>1</v>
      </c>
      <c r="I27" s="75">
        <v>771</v>
      </c>
    </row>
    <row r="28" spans="1:12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  <c r="H28" s="104">
        <v>2</v>
      </c>
      <c r="I28" s="75">
        <v>3289</v>
      </c>
    </row>
    <row r="29" spans="1:12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  <c r="H29" s="104">
        <v>3</v>
      </c>
      <c r="I29" s="75">
        <v>7414</v>
      </c>
    </row>
    <row r="30" spans="1:12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  <c r="H30" s="104">
        <v>4</v>
      </c>
      <c r="I30" s="75">
        <v>19557</v>
      </c>
    </row>
    <row r="31" spans="1:12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  <c r="H31" s="104">
        <v>5</v>
      </c>
      <c r="I31" s="75">
        <v>14910</v>
      </c>
    </row>
    <row r="32" spans="1:12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  <c r="H32" s="104">
        <v>6</v>
      </c>
      <c r="I32" s="75">
        <v>9573</v>
      </c>
    </row>
    <row r="33" spans="1:12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  <c r="H33" s="104">
        <v>7</v>
      </c>
      <c r="I33" s="75">
        <v>15189</v>
      </c>
    </row>
    <row r="34" spans="1:12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  <c r="H34" s="104">
        <v>8</v>
      </c>
      <c r="I34" s="75">
        <v>5120</v>
      </c>
    </row>
    <row r="35" spans="1:12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  <c r="H35" s="104">
        <v>9</v>
      </c>
      <c r="I35" s="75">
        <v>721</v>
      </c>
    </row>
    <row r="36" spans="1:12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  <c r="H36" s="104" t="s">
        <v>1073</v>
      </c>
      <c r="I36" s="75">
        <v>76544</v>
      </c>
    </row>
    <row r="37" spans="1:12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12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12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  <c r="H39" t="s">
        <v>105</v>
      </c>
      <c r="I39" s="104">
        <v>15</v>
      </c>
    </row>
    <row r="40" spans="1:12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12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  <c r="H41" t="s">
        <v>1072</v>
      </c>
      <c r="I41" t="s">
        <v>1074</v>
      </c>
      <c r="J41" t="s">
        <v>1076</v>
      </c>
      <c r="K41" t="s">
        <v>1077</v>
      </c>
      <c r="L41" t="s">
        <v>1078</v>
      </c>
    </row>
    <row r="42" spans="1:12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  <c r="H42" s="104">
        <v>3</v>
      </c>
      <c r="I42">
        <v>1</v>
      </c>
      <c r="J42" s="75">
        <v>81</v>
      </c>
      <c r="K42" s="75">
        <v>81</v>
      </c>
      <c r="L42" s="75">
        <v>15</v>
      </c>
    </row>
    <row r="43" spans="1:12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  <c r="H43" s="104" t="s">
        <v>1073</v>
      </c>
      <c r="I43">
        <v>1</v>
      </c>
      <c r="J43" s="75">
        <v>81</v>
      </c>
      <c r="K43" s="75">
        <v>81</v>
      </c>
      <c r="L43" s="75">
        <v>15</v>
      </c>
    </row>
    <row r="44" spans="1:12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12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12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12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12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9B74-C301-419B-B1D6-70BC77494A09}">
  <dimension ref="A1:G60"/>
  <sheetViews>
    <sheetView workbookViewId="0">
      <selection activeCell="G17" sqref="G17"/>
    </sheetView>
  </sheetViews>
  <sheetFormatPr defaultRowHeight="14.4" x14ac:dyDescent="0.55000000000000004"/>
  <cols>
    <col min="1" max="1" width="17.68359375" bestFit="1" customWidth="1"/>
    <col min="2" max="2" width="7" style="10" bestFit="1" customWidth="1"/>
    <col min="3" max="3" width="9" style="20" bestFit="1" customWidth="1"/>
    <col min="4" max="4" width="8.83984375" style="20" bestFit="1" customWidth="1"/>
    <col min="5" max="5" width="12.26171875" style="10" bestFit="1" customWidth="1"/>
    <col min="6" max="6" width="5.15625" customWidth="1"/>
    <col min="7" max="7" width="47" customWidth="1"/>
  </cols>
  <sheetData>
    <row r="1" spans="1:7" ht="14.7" thickBot="1" x14ac:dyDescent="0.6">
      <c r="A1" s="11" t="s">
        <v>101</v>
      </c>
      <c r="B1" s="12" t="s">
        <v>102</v>
      </c>
      <c r="C1" s="12" t="s">
        <v>103</v>
      </c>
      <c r="D1" s="12" t="s">
        <v>104</v>
      </c>
      <c r="E1" s="13" t="s">
        <v>105</v>
      </c>
    </row>
    <row r="2" spans="1:7" x14ac:dyDescent="0.55000000000000004">
      <c r="A2" s="14" t="s">
        <v>42</v>
      </c>
      <c r="B2" s="4">
        <v>3</v>
      </c>
      <c r="C2" s="17">
        <v>304</v>
      </c>
      <c r="D2" s="17">
        <v>112</v>
      </c>
      <c r="E2" s="5">
        <v>2</v>
      </c>
      <c r="G2" s="31" t="s">
        <v>282</v>
      </c>
    </row>
    <row r="3" spans="1:7" ht="48" customHeight="1" x14ac:dyDescent="0.55000000000000004">
      <c r="A3" s="15" t="s">
        <v>43</v>
      </c>
      <c r="B3" s="6">
        <v>4</v>
      </c>
      <c r="C3" s="18">
        <v>1152</v>
      </c>
      <c r="D3" s="18">
        <v>161</v>
      </c>
      <c r="E3" s="7">
        <v>1</v>
      </c>
      <c r="G3" s="33" t="s">
        <v>1084</v>
      </c>
    </row>
    <row r="4" spans="1:7" ht="28.8" x14ac:dyDescent="0.55000000000000004">
      <c r="A4" s="15" t="s">
        <v>44</v>
      </c>
      <c r="B4" s="6">
        <v>5</v>
      </c>
      <c r="C4" s="18">
        <v>1679</v>
      </c>
      <c r="D4" s="18">
        <v>640</v>
      </c>
      <c r="E4" s="7">
        <v>1</v>
      </c>
      <c r="G4" s="33" t="s">
        <v>1082</v>
      </c>
    </row>
    <row r="5" spans="1:7" ht="43.2" x14ac:dyDescent="0.55000000000000004">
      <c r="A5" s="15" t="s">
        <v>45</v>
      </c>
      <c r="B5" s="6">
        <v>3</v>
      </c>
      <c r="C5" s="18">
        <v>906</v>
      </c>
      <c r="D5" s="18">
        <v>194</v>
      </c>
      <c r="E5" s="7">
        <v>1</v>
      </c>
      <c r="G5" s="33" t="s">
        <v>1083</v>
      </c>
    </row>
    <row r="6" spans="1:7" ht="28.8" x14ac:dyDescent="0.55000000000000004">
      <c r="A6" s="15" t="s">
        <v>46</v>
      </c>
      <c r="B6" s="6">
        <v>5</v>
      </c>
      <c r="C6" s="18">
        <v>670</v>
      </c>
      <c r="D6" s="18">
        <v>192</v>
      </c>
      <c r="E6" s="7">
        <v>5</v>
      </c>
      <c r="G6" s="33" t="s">
        <v>1085</v>
      </c>
    </row>
    <row r="7" spans="1:7" x14ac:dyDescent="0.55000000000000004">
      <c r="A7" s="15" t="s">
        <v>47</v>
      </c>
      <c r="B7" s="6">
        <v>2</v>
      </c>
      <c r="C7" s="18">
        <v>81</v>
      </c>
      <c r="D7" s="18">
        <v>81</v>
      </c>
      <c r="E7" s="7">
        <v>5</v>
      </c>
      <c r="G7" s="22"/>
    </row>
    <row r="8" spans="1:7" x14ac:dyDescent="0.55000000000000004">
      <c r="A8" s="15" t="s">
        <v>48</v>
      </c>
      <c r="B8" s="6">
        <v>4</v>
      </c>
      <c r="C8" s="18">
        <v>1717</v>
      </c>
      <c r="D8" s="18">
        <v>148</v>
      </c>
      <c r="E8" s="7">
        <v>1</v>
      </c>
      <c r="G8" s="31" t="s">
        <v>241</v>
      </c>
    </row>
    <row r="9" spans="1:7" ht="28.8" x14ac:dyDescent="0.55000000000000004">
      <c r="A9" s="15" t="s">
        <v>49</v>
      </c>
      <c r="B9" s="6">
        <v>4</v>
      </c>
      <c r="C9" s="18">
        <v>967</v>
      </c>
      <c r="D9" s="18">
        <v>286</v>
      </c>
      <c r="E9" s="7">
        <v>1</v>
      </c>
      <c r="G9" s="33" t="s">
        <v>1086</v>
      </c>
    </row>
    <row r="10" spans="1:7" x14ac:dyDescent="0.55000000000000004">
      <c r="A10" s="15" t="s">
        <v>50</v>
      </c>
      <c r="B10" s="6">
        <v>2</v>
      </c>
      <c r="C10" s="18">
        <v>896</v>
      </c>
      <c r="D10" s="18">
        <v>102</v>
      </c>
      <c r="E10" s="7">
        <v>1</v>
      </c>
    </row>
    <row r="11" spans="1:7" x14ac:dyDescent="0.55000000000000004">
      <c r="A11" s="15" t="s">
        <v>51</v>
      </c>
      <c r="B11" s="6">
        <v>2</v>
      </c>
      <c r="C11" s="18">
        <v>332</v>
      </c>
      <c r="D11" s="18">
        <v>225</v>
      </c>
      <c r="E11" s="7">
        <v>1</v>
      </c>
    </row>
    <row r="12" spans="1:7" x14ac:dyDescent="0.55000000000000004">
      <c r="A12" s="15" t="s">
        <v>52</v>
      </c>
      <c r="B12" s="6">
        <v>5</v>
      </c>
      <c r="C12" s="18">
        <v>2081</v>
      </c>
      <c r="D12" s="18">
        <v>289</v>
      </c>
      <c r="E12" s="7">
        <v>1</v>
      </c>
    </row>
    <row r="13" spans="1:7" x14ac:dyDescent="0.55000000000000004">
      <c r="A13" s="15" t="s">
        <v>53</v>
      </c>
      <c r="B13" s="6">
        <v>5</v>
      </c>
      <c r="C13" s="18">
        <v>1809</v>
      </c>
      <c r="D13" s="18">
        <v>212</v>
      </c>
      <c r="E13" s="7">
        <v>1</v>
      </c>
    </row>
    <row r="14" spans="1:7" x14ac:dyDescent="0.55000000000000004">
      <c r="A14" s="15" t="s">
        <v>54</v>
      </c>
      <c r="B14" s="6">
        <v>3</v>
      </c>
      <c r="C14" s="18">
        <v>261</v>
      </c>
      <c r="D14" s="18">
        <v>156</v>
      </c>
      <c r="E14" s="7">
        <v>1</v>
      </c>
    </row>
    <row r="15" spans="1:7" x14ac:dyDescent="0.55000000000000004">
      <c r="A15" s="15" t="s">
        <v>55</v>
      </c>
      <c r="B15" s="6">
        <v>7</v>
      </c>
      <c r="C15" s="18">
        <v>3855</v>
      </c>
      <c r="D15" s="18">
        <v>163</v>
      </c>
      <c r="E15" s="7">
        <v>1</v>
      </c>
    </row>
    <row r="16" spans="1:7" x14ac:dyDescent="0.55000000000000004">
      <c r="A16" s="15" t="s">
        <v>56</v>
      </c>
      <c r="B16" s="6">
        <v>6</v>
      </c>
      <c r="C16" s="18">
        <v>1341</v>
      </c>
      <c r="D16" s="18">
        <v>384</v>
      </c>
      <c r="E16" s="7">
        <v>2</v>
      </c>
    </row>
    <row r="17" spans="1:5" x14ac:dyDescent="0.55000000000000004">
      <c r="A17" s="15" t="s">
        <v>57</v>
      </c>
      <c r="B17" s="6">
        <v>1</v>
      </c>
      <c r="C17" s="18">
        <v>230</v>
      </c>
      <c r="D17" s="18">
        <v>207</v>
      </c>
      <c r="E17" s="7">
        <v>1</v>
      </c>
    </row>
    <row r="18" spans="1:5" x14ac:dyDescent="0.55000000000000004">
      <c r="A18" s="15" t="s">
        <v>58</v>
      </c>
      <c r="B18" s="6">
        <v>3</v>
      </c>
      <c r="C18" s="18">
        <v>870</v>
      </c>
      <c r="D18" s="18">
        <v>194</v>
      </c>
      <c r="E18" s="7">
        <v>1</v>
      </c>
    </row>
    <row r="19" spans="1:5" x14ac:dyDescent="0.55000000000000004">
      <c r="A19" s="15" t="s">
        <v>59</v>
      </c>
      <c r="B19" s="6">
        <v>4</v>
      </c>
      <c r="C19" s="18">
        <v>614</v>
      </c>
      <c r="D19" s="18">
        <v>171</v>
      </c>
      <c r="E19" s="7">
        <v>1</v>
      </c>
    </row>
    <row r="20" spans="1:5" x14ac:dyDescent="0.55000000000000004">
      <c r="A20" s="15" t="s">
        <v>60</v>
      </c>
      <c r="B20" s="6">
        <v>5</v>
      </c>
      <c r="C20" s="18">
        <v>4090</v>
      </c>
      <c r="D20" s="18">
        <v>253</v>
      </c>
      <c r="E20" s="7">
        <v>1</v>
      </c>
    </row>
    <row r="21" spans="1:5" x14ac:dyDescent="0.55000000000000004">
      <c r="A21" s="15" t="s">
        <v>61</v>
      </c>
      <c r="B21" s="6">
        <v>6</v>
      </c>
      <c r="C21" s="18">
        <v>3617</v>
      </c>
      <c r="D21" s="18">
        <v>276</v>
      </c>
      <c r="E21" s="7">
        <v>1</v>
      </c>
    </row>
    <row r="22" spans="1:5" x14ac:dyDescent="0.55000000000000004">
      <c r="A22" s="15" t="s">
        <v>62</v>
      </c>
      <c r="B22" s="6">
        <v>4</v>
      </c>
      <c r="C22" s="18">
        <v>1300</v>
      </c>
      <c r="D22" s="18">
        <v>186</v>
      </c>
      <c r="E22" s="7">
        <v>1</v>
      </c>
    </row>
    <row r="23" spans="1:5" x14ac:dyDescent="0.55000000000000004">
      <c r="A23" s="15" t="s">
        <v>63</v>
      </c>
      <c r="B23" s="6">
        <v>2</v>
      </c>
      <c r="C23" s="18">
        <v>202</v>
      </c>
      <c r="D23" s="18">
        <v>120</v>
      </c>
      <c r="E23" s="7">
        <v>4</v>
      </c>
    </row>
    <row r="24" spans="1:5" x14ac:dyDescent="0.55000000000000004">
      <c r="A24" s="15" t="s">
        <v>64</v>
      </c>
      <c r="B24" s="6">
        <v>8</v>
      </c>
      <c r="C24" s="18">
        <v>5120</v>
      </c>
      <c r="D24" s="18">
        <v>312</v>
      </c>
      <c r="E24" s="7">
        <v>1</v>
      </c>
    </row>
    <row r="25" spans="1:5" x14ac:dyDescent="0.55000000000000004">
      <c r="A25" s="15" t="s">
        <v>65</v>
      </c>
      <c r="B25" s="6">
        <v>4</v>
      </c>
      <c r="C25" s="18">
        <v>1697</v>
      </c>
      <c r="D25" s="18">
        <v>317</v>
      </c>
      <c r="E25" s="7">
        <v>1</v>
      </c>
    </row>
    <row r="26" spans="1:5" x14ac:dyDescent="0.55000000000000004">
      <c r="A26" s="15" t="s">
        <v>66</v>
      </c>
      <c r="B26" s="6">
        <v>1</v>
      </c>
      <c r="C26" s="18">
        <v>230</v>
      </c>
      <c r="D26" s="18">
        <v>110</v>
      </c>
      <c r="E26" s="7">
        <v>1</v>
      </c>
    </row>
    <row r="27" spans="1:5" x14ac:dyDescent="0.55000000000000004">
      <c r="A27" s="15" t="s">
        <v>67</v>
      </c>
      <c r="B27" s="6">
        <v>2</v>
      </c>
      <c r="C27" s="18">
        <v>1315</v>
      </c>
      <c r="D27" s="18">
        <v>84</v>
      </c>
      <c r="E27" s="7">
        <v>1</v>
      </c>
    </row>
    <row r="28" spans="1:5" x14ac:dyDescent="0.55000000000000004">
      <c r="A28" s="15" t="s">
        <v>68</v>
      </c>
      <c r="B28" s="6">
        <v>1</v>
      </c>
      <c r="C28" s="18">
        <v>230</v>
      </c>
      <c r="D28" s="18">
        <v>110</v>
      </c>
      <c r="E28" s="7">
        <v>1</v>
      </c>
    </row>
    <row r="29" spans="1:5" x14ac:dyDescent="0.55000000000000004">
      <c r="A29" s="15" t="s">
        <v>69</v>
      </c>
      <c r="B29" s="6">
        <v>3</v>
      </c>
      <c r="C29" s="18">
        <v>688</v>
      </c>
      <c r="D29" s="18">
        <v>89</v>
      </c>
      <c r="E29" s="7">
        <v>1</v>
      </c>
    </row>
    <row r="30" spans="1:5" x14ac:dyDescent="0.55000000000000004">
      <c r="A30" s="15" t="s">
        <v>70</v>
      </c>
      <c r="B30" s="6">
        <v>3</v>
      </c>
      <c r="C30" s="18">
        <v>1766</v>
      </c>
      <c r="D30" s="18">
        <v>202</v>
      </c>
      <c r="E30" s="7">
        <v>1</v>
      </c>
    </row>
    <row r="31" spans="1:5" x14ac:dyDescent="0.55000000000000004">
      <c r="A31" s="15" t="s">
        <v>71</v>
      </c>
      <c r="B31" s="6">
        <v>7</v>
      </c>
      <c r="C31" s="18">
        <v>3581</v>
      </c>
      <c r="D31" s="18">
        <v>53</v>
      </c>
      <c r="E31" s="7">
        <v>1</v>
      </c>
    </row>
    <row r="32" spans="1:5" x14ac:dyDescent="0.55000000000000004">
      <c r="A32" s="15" t="s">
        <v>72</v>
      </c>
      <c r="B32" s="6">
        <v>4</v>
      </c>
      <c r="C32" s="18">
        <v>1282</v>
      </c>
      <c r="D32" s="18">
        <v>256</v>
      </c>
      <c r="E32" s="7">
        <v>1</v>
      </c>
    </row>
    <row r="33" spans="1:5" x14ac:dyDescent="0.55000000000000004">
      <c r="A33" s="15" t="s">
        <v>73</v>
      </c>
      <c r="B33" s="6">
        <v>4</v>
      </c>
      <c r="C33" s="18">
        <v>529</v>
      </c>
      <c r="D33" s="18">
        <v>133</v>
      </c>
      <c r="E33" s="7">
        <v>1</v>
      </c>
    </row>
    <row r="34" spans="1:5" x14ac:dyDescent="0.55000000000000004">
      <c r="A34" s="15" t="s">
        <v>74</v>
      </c>
      <c r="B34" s="6">
        <v>7</v>
      </c>
      <c r="C34" s="18">
        <v>3993</v>
      </c>
      <c r="D34" s="18">
        <v>268</v>
      </c>
      <c r="E34" s="7">
        <v>1</v>
      </c>
    </row>
    <row r="35" spans="1:5" x14ac:dyDescent="0.55000000000000004">
      <c r="A35" s="15" t="s">
        <v>75</v>
      </c>
      <c r="B35" s="6">
        <v>3</v>
      </c>
      <c r="C35" s="18">
        <v>837</v>
      </c>
      <c r="D35" s="18">
        <v>311</v>
      </c>
      <c r="E35" s="7">
        <v>1</v>
      </c>
    </row>
    <row r="36" spans="1:5" x14ac:dyDescent="0.55000000000000004">
      <c r="A36" s="15" t="s">
        <v>76</v>
      </c>
      <c r="B36" s="6">
        <v>3</v>
      </c>
      <c r="C36" s="18">
        <v>1210</v>
      </c>
      <c r="D36" s="18">
        <v>194</v>
      </c>
      <c r="E36" s="7">
        <v>1</v>
      </c>
    </row>
    <row r="37" spans="1:5" x14ac:dyDescent="0.55000000000000004">
      <c r="A37" s="15" t="s">
        <v>77</v>
      </c>
      <c r="B37" s="6">
        <v>4</v>
      </c>
      <c r="C37" s="18">
        <v>1433</v>
      </c>
      <c r="D37" s="18">
        <v>755</v>
      </c>
      <c r="E37" s="7">
        <v>1</v>
      </c>
    </row>
    <row r="38" spans="1:5" x14ac:dyDescent="0.55000000000000004">
      <c r="A38" s="15" t="s">
        <v>78</v>
      </c>
      <c r="B38" s="6">
        <v>5</v>
      </c>
      <c r="C38" s="18">
        <v>230</v>
      </c>
      <c r="D38" s="18">
        <v>117</v>
      </c>
      <c r="E38" s="7">
        <v>6</v>
      </c>
    </row>
    <row r="39" spans="1:5" x14ac:dyDescent="0.55000000000000004">
      <c r="A39" s="15" t="s">
        <v>79</v>
      </c>
      <c r="B39" s="6">
        <v>3</v>
      </c>
      <c r="C39" s="18">
        <v>230</v>
      </c>
      <c r="D39" s="18">
        <v>117</v>
      </c>
      <c r="E39" s="7">
        <v>3</v>
      </c>
    </row>
    <row r="40" spans="1:5" x14ac:dyDescent="0.55000000000000004">
      <c r="A40" s="15" t="s">
        <v>80</v>
      </c>
      <c r="B40" s="6">
        <v>4</v>
      </c>
      <c r="C40" s="18">
        <v>529</v>
      </c>
      <c r="D40" s="18">
        <v>133</v>
      </c>
      <c r="E40" s="7">
        <v>1</v>
      </c>
    </row>
    <row r="41" spans="1:5" x14ac:dyDescent="0.55000000000000004">
      <c r="A41" s="15" t="s">
        <v>81</v>
      </c>
      <c r="B41" s="6">
        <v>4</v>
      </c>
      <c r="C41" s="18">
        <v>721</v>
      </c>
      <c r="D41" s="18">
        <v>217</v>
      </c>
      <c r="E41" s="7">
        <v>1</v>
      </c>
    </row>
    <row r="42" spans="1:5" x14ac:dyDescent="0.55000000000000004">
      <c r="A42" s="15" t="s">
        <v>82</v>
      </c>
      <c r="B42" s="6">
        <v>4</v>
      </c>
      <c r="C42" s="18">
        <v>906</v>
      </c>
      <c r="D42" s="18">
        <v>314</v>
      </c>
      <c r="E42" s="7">
        <v>1</v>
      </c>
    </row>
    <row r="43" spans="1:5" x14ac:dyDescent="0.55000000000000004">
      <c r="A43" s="15" t="s">
        <v>83</v>
      </c>
      <c r="B43" s="6">
        <v>7</v>
      </c>
      <c r="C43" s="18">
        <v>3760</v>
      </c>
      <c r="D43" s="18">
        <v>816</v>
      </c>
      <c r="E43" s="7">
        <v>1</v>
      </c>
    </row>
    <row r="44" spans="1:5" x14ac:dyDescent="0.55000000000000004">
      <c r="A44" s="15" t="s">
        <v>84</v>
      </c>
      <c r="B44" s="6">
        <v>4</v>
      </c>
      <c r="C44" s="18">
        <v>1052</v>
      </c>
      <c r="D44" s="18">
        <v>217</v>
      </c>
      <c r="E44" s="7">
        <v>1</v>
      </c>
    </row>
    <row r="45" spans="1:5" x14ac:dyDescent="0.55000000000000004">
      <c r="A45" s="15" t="s">
        <v>85</v>
      </c>
      <c r="B45" s="6">
        <v>5</v>
      </c>
      <c r="C45" s="18">
        <v>1920</v>
      </c>
      <c r="D45" s="18">
        <v>391</v>
      </c>
      <c r="E45" s="7">
        <v>1</v>
      </c>
    </row>
    <row r="46" spans="1:5" x14ac:dyDescent="0.55000000000000004">
      <c r="A46" s="15" t="s">
        <v>86</v>
      </c>
      <c r="B46" s="6">
        <v>3</v>
      </c>
      <c r="C46" s="18">
        <v>261</v>
      </c>
      <c r="D46" s="18">
        <v>168</v>
      </c>
      <c r="E46" s="7">
        <v>1</v>
      </c>
    </row>
    <row r="47" spans="1:5" x14ac:dyDescent="0.55000000000000004">
      <c r="A47" s="15" t="s">
        <v>87</v>
      </c>
      <c r="B47" s="6">
        <v>6</v>
      </c>
      <c r="C47" s="18">
        <v>3164</v>
      </c>
      <c r="D47" s="18">
        <v>307</v>
      </c>
      <c r="E47" s="7">
        <v>1</v>
      </c>
    </row>
    <row r="48" spans="1:5" x14ac:dyDescent="0.55000000000000004">
      <c r="A48" s="15" t="s">
        <v>88</v>
      </c>
      <c r="B48" s="6">
        <v>5</v>
      </c>
      <c r="C48" s="18">
        <v>837</v>
      </c>
      <c r="D48" s="18">
        <v>74</v>
      </c>
      <c r="E48" s="7">
        <v>4</v>
      </c>
    </row>
    <row r="49" spans="1:5" x14ac:dyDescent="0.55000000000000004">
      <c r="A49" s="15" t="s">
        <v>89</v>
      </c>
      <c r="B49" s="6">
        <v>4</v>
      </c>
      <c r="C49" s="18">
        <v>2662</v>
      </c>
      <c r="D49" s="18">
        <v>120</v>
      </c>
      <c r="E49" s="7">
        <v>1</v>
      </c>
    </row>
    <row r="50" spans="1:5" x14ac:dyDescent="0.55000000000000004">
      <c r="A50" s="15" t="s">
        <v>90</v>
      </c>
      <c r="B50" s="6">
        <v>3</v>
      </c>
      <c r="C50" s="18">
        <v>81</v>
      </c>
      <c r="D50" s="18">
        <v>81</v>
      </c>
      <c r="E50" s="7">
        <v>15</v>
      </c>
    </row>
    <row r="51" spans="1:5" x14ac:dyDescent="0.55000000000000004">
      <c r="A51" s="15" t="s">
        <v>91</v>
      </c>
      <c r="B51" s="6">
        <v>4</v>
      </c>
      <c r="C51" s="18">
        <v>560</v>
      </c>
      <c r="D51" s="18">
        <v>161</v>
      </c>
      <c r="E51" s="7">
        <v>2</v>
      </c>
    </row>
    <row r="52" spans="1:5" x14ac:dyDescent="0.55000000000000004">
      <c r="A52" s="15" t="s">
        <v>92</v>
      </c>
      <c r="B52" s="6">
        <v>1</v>
      </c>
      <c r="C52" s="18">
        <v>81</v>
      </c>
      <c r="D52" s="18">
        <v>81</v>
      </c>
      <c r="E52" s="7">
        <v>3</v>
      </c>
    </row>
    <row r="53" spans="1:5" x14ac:dyDescent="0.55000000000000004">
      <c r="A53" s="15" t="s">
        <v>93</v>
      </c>
      <c r="B53" s="6">
        <v>6</v>
      </c>
      <c r="C53" s="18">
        <v>1451</v>
      </c>
      <c r="D53" s="18">
        <v>1331</v>
      </c>
      <c r="E53" s="7">
        <v>1</v>
      </c>
    </row>
    <row r="54" spans="1:5" x14ac:dyDescent="0.55000000000000004">
      <c r="A54" s="15" t="s">
        <v>94</v>
      </c>
      <c r="B54" s="6">
        <v>2</v>
      </c>
      <c r="C54" s="18">
        <v>133</v>
      </c>
      <c r="D54" s="18">
        <v>81</v>
      </c>
      <c r="E54" s="7">
        <v>3</v>
      </c>
    </row>
    <row r="55" spans="1:5" x14ac:dyDescent="0.55000000000000004">
      <c r="A55" s="15" t="s">
        <v>95</v>
      </c>
      <c r="B55" s="6">
        <v>9</v>
      </c>
      <c r="C55" s="18">
        <v>721</v>
      </c>
      <c r="D55" s="18">
        <v>217</v>
      </c>
      <c r="E55" s="7">
        <v>3</v>
      </c>
    </row>
    <row r="56" spans="1:5" x14ac:dyDescent="0.55000000000000004">
      <c r="A56" s="15" t="s">
        <v>96</v>
      </c>
      <c r="B56" s="6">
        <v>4</v>
      </c>
      <c r="C56" s="18">
        <v>1907</v>
      </c>
      <c r="D56" s="18">
        <v>266</v>
      </c>
      <c r="E56" s="7">
        <v>1</v>
      </c>
    </row>
    <row r="57" spans="1:5" x14ac:dyDescent="0.55000000000000004">
      <c r="A57" s="15" t="s">
        <v>97</v>
      </c>
      <c r="B57" s="6">
        <v>2</v>
      </c>
      <c r="C57" s="18">
        <v>330</v>
      </c>
      <c r="D57" s="18">
        <v>391</v>
      </c>
      <c r="E57" s="7">
        <v>2</v>
      </c>
    </row>
    <row r="58" spans="1:5" x14ac:dyDescent="0.55000000000000004">
      <c r="A58" s="15" t="s">
        <v>98</v>
      </c>
      <c r="B58" s="6">
        <v>5</v>
      </c>
      <c r="C58" s="18">
        <v>839</v>
      </c>
      <c r="D58" s="18">
        <v>135</v>
      </c>
      <c r="E58" s="7">
        <v>1</v>
      </c>
    </row>
    <row r="59" spans="1:5" x14ac:dyDescent="0.55000000000000004">
      <c r="A59" s="15" t="s">
        <v>99</v>
      </c>
      <c r="B59" s="6">
        <v>5</v>
      </c>
      <c r="C59" s="18">
        <v>755</v>
      </c>
      <c r="D59" s="18">
        <v>281</v>
      </c>
      <c r="E59" s="7">
        <v>1</v>
      </c>
    </row>
    <row r="60" spans="1:5" ht="14.7" thickBot="1" x14ac:dyDescent="0.6">
      <c r="A60" s="16" t="s">
        <v>100</v>
      </c>
      <c r="B60" s="8">
        <v>4</v>
      </c>
      <c r="C60" s="19">
        <v>529</v>
      </c>
      <c r="D60" s="19">
        <v>117</v>
      </c>
      <c r="E60" s="9">
        <v>3</v>
      </c>
    </row>
  </sheetData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26</vt:i4>
      </vt:variant>
    </vt:vector>
  </HeadingPairs>
  <TitlesOfParts>
    <vt:vector size="26" baseType="lpstr">
      <vt:lpstr>Olvass el!</vt:lpstr>
      <vt:lpstr>Alapok-1-20</vt:lpstr>
      <vt:lpstr>Alapok-gyakorlas</vt:lpstr>
      <vt:lpstr>Alapok-gyakorlas-mo</vt:lpstr>
      <vt:lpstr>Alapok-cellaformazas</vt:lpstr>
      <vt:lpstr>Szamolas-21-30</vt:lpstr>
      <vt:lpstr>Szamolas-gyakorlas</vt:lpstr>
      <vt:lpstr>Rendezes-Szures-31-35</vt:lpstr>
      <vt:lpstr>Hivatkozasok-36-37</vt:lpstr>
      <vt:lpstr>Hivatkozások-38-40</vt:lpstr>
      <vt:lpstr>Hivatkozasok-41-44</vt:lpstr>
      <vt:lpstr>Hivatkozasok-45</vt:lpstr>
      <vt:lpstr>Fuggveny-Ha-ES-VAGY-46-49</vt:lpstr>
      <vt:lpstr>Fuggveny-SZOVEG-50-56</vt:lpstr>
      <vt:lpstr>Fuggveny-DARAB-57-63</vt:lpstr>
      <vt:lpstr>Fuggveny-SZUMHA-ATLAGHA-64-68</vt:lpstr>
      <vt:lpstr>Fuggveny-VEL-69-72</vt:lpstr>
      <vt:lpstr>Fuggveny-SZORZATOSSZEG-73-76</vt:lpstr>
      <vt:lpstr>Fuggveny-FKERES-XKERES-77-80</vt:lpstr>
      <vt:lpstr>Fuggveny-INDEX-HOLVAN-81-86</vt:lpstr>
      <vt:lpstr>Logika-87</vt:lpstr>
      <vt:lpstr>Diagram-88-</vt:lpstr>
      <vt:lpstr>Diagram-88-93-mo</vt:lpstr>
      <vt:lpstr>Kimutatas-94-96</vt:lpstr>
      <vt:lpstr>Kimutatas-94-96-mo</vt:lpstr>
      <vt:lpstr>Nyomtatas-97-100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Perger;https://info-alapismeretek.hu/</dc:creator>
  <cp:lastModifiedBy>Peter Perger</cp:lastModifiedBy>
  <cp:lastPrinted>2025-08-15T16:50:58Z</cp:lastPrinted>
  <dcterms:created xsi:type="dcterms:W3CDTF">2025-08-13T12:28:22Z</dcterms:created>
  <dcterms:modified xsi:type="dcterms:W3CDTF">2026-03-23T14:15:14Z</dcterms:modified>
</cp:coreProperties>
</file>